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35" yWindow="65506" windowWidth="11595" windowHeight="10770" activeTab="0"/>
  </bookViews>
  <sheets>
    <sheet name="Feuil1" sheetId="1" r:id="rId1"/>
    <sheet name="Feuil2" sheetId="2" r:id="rId2"/>
    <sheet name="Feuil3" sheetId="3" r:id="rId3"/>
  </sheets>
  <definedNames>
    <definedName name="clacen">'Feuil1'!#REF!</definedName>
    <definedName name="fck">'Feuil1'!$B$14</definedName>
    <definedName name="gc">'Feuil1'!#REF!</definedName>
    <definedName name="ntc">'Feuil1'!$B$14</definedName>
    <definedName name="tabfck">'Feuil1'!$AK$3:$AR$16</definedName>
    <definedName name="tabfckmin">'Feuil1'!$AL$19:$AM$35</definedName>
    <definedName name="TabXCB">'Feuil1'!$AC$3:$AI$8</definedName>
    <definedName name="TabXCP">'Feuil1'!$AC$12:$AI$17</definedName>
    <definedName name="_xlnm.Print_Area" localSheetId="0">'Feuil1'!$A$1:$N$86</definedName>
  </definedNames>
  <calcPr fullCalcOnLoad="1"/>
</workbook>
</file>

<file path=xl/sharedStrings.xml><?xml version="1.0" encoding="utf-8"?>
<sst xmlns="http://schemas.openxmlformats.org/spreadsheetml/2006/main" count="219" uniqueCount="162">
  <si>
    <t>Données</t>
  </si>
  <si>
    <r>
      <t>f</t>
    </r>
    <r>
      <rPr>
        <vertAlign val="subscript"/>
        <sz val="9"/>
        <rFont val="Arial"/>
        <family val="2"/>
      </rPr>
      <t>ck</t>
    </r>
  </si>
  <si>
    <r>
      <t>f</t>
    </r>
    <r>
      <rPr>
        <vertAlign val="subscript"/>
        <sz val="9"/>
        <rFont val="Arial"/>
        <family val="2"/>
      </rPr>
      <t>yk</t>
    </r>
  </si>
  <si>
    <r>
      <t>g</t>
    </r>
    <r>
      <rPr>
        <vertAlign val="subscript"/>
        <sz val="9"/>
        <rFont val="Arial"/>
        <family val="2"/>
      </rPr>
      <t>C</t>
    </r>
  </si>
  <si>
    <r>
      <t>g</t>
    </r>
    <r>
      <rPr>
        <vertAlign val="subscript"/>
        <sz val="9"/>
        <rFont val="Arial"/>
        <family val="2"/>
      </rPr>
      <t>S</t>
    </r>
  </si>
  <si>
    <r>
      <t>f</t>
    </r>
    <r>
      <rPr>
        <vertAlign val="subscript"/>
        <sz val="9"/>
        <rFont val="Arial"/>
        <family val="2"/>
      </rPr>
      <t>yd</t>
    </r>
  </si>
  <si>
    <r>
      <t>cm</t>
    </r>
    <r>
      <rPr>
        <vertAlign val="superscript"/>
        <sz val="9"/>
        <rFont val="Arial"/>
        <family val="2"/>
      </rPr>
      <t>2</t>
    </r>
  </si>
  <si>
    <t>MPa</t>
  </si>
  <si>
    <t>m</t>
  </si>
  <si>
    <t>XC1</t>
  </si>
  <si>
    <t>TabXCB</t>
  </si>
  <si>
    <t>Classe d’exposition</t>
  </si>
  <si>
    <t>BA</t>
  </si>
  <si>
    <t>X0</t>
  </si>
  <si>
    <t>XC2/XC3</t>
  </si>
  <si>
    <t>XC4</t>
  </si>
  <si>
    <t>XD1/XS1</t>
  </si>
  <si>
    <t>XD2/XS2</t>
  </si>
  <si>
    <t>XD3/XS3</t>
  </si>
  <si>
    <t>S1</t>
  </si>
  <si>
    <t>S2</t>
  </si>
  <si>
    <t>S3</t>
  </si>
  <si>
    <t>S4</t>
  </si>
  <si>
    <t>S5</t>
  </si>
  <si>
    <t>S6</t>
  </si>
  <si>
    <t>A</t>
  </si>
  <si>
    <t>32,5N</t>
  </si>
  <si>
    <t>B</t>
  </si>
  <si>
    <t>XC2</t>
  </si>
  <si>
    <t>32,5R</t>
  </si>
  <si>
    <t>C</t>
  </si>
  <si>
    <t>XC3</t>
  </si>
  <si>
    <t>42,5N</t>
  </si>
  <si>
    <t>D</t>
  </si>
  <si>
    <t>42,5R</t>
  </si>
  <si>
    <t>E</t>
  </si>
  <si>
    <t>XD1</t>
  </si>
  <si>
    <t>52,5N</t>
  </si>
  <si>
    <t>F</t>
  </si>
  <si>
    <t>XD2</t>
  </si>
  <si>
    <t>G</t>
  </si>
  <si>
    <t>XD3</t>
  </si>
  <si>
    <t>H</t>
  </si>
  <si>
    <t>XS1</t>
  </si>
  <si>
    <t>I</t>
  </si>
  <si>
    <t>XS2</t>
  </si>
  <si>
    <t>K</t>
  </si>
  <si>
    <t>XS3</t>
  </si>
  <si>
    <t>ligne</t>
  </si>
  <si>
    <t>colonne</t>
  </si>
  <si>
    <t>TabXCP</t>
  </si>
  <si>
    <t>BP</t>
  </si>
  <si>
    <t>mm</t>
  </si>
  <si>
    <r>
      <t>s</t>
    </r>
    <r>
      <rPr>
        <vertAlign val="subscript"/>
        <sz val="9"/>
        <rFont val="Arial"/>
        <family val="2"/>
      </rPr>
      <t>s</t>
    </r>
  </si>
  <si>
    <r>
      <t>A</t>
    </r>
    <r>
      <rPr>
        <vertAlign val="subscript"/>
        <sz val="9"/>
        <rFont val="Arial"/>
        <family val="2"/>
      </rPr>
      <t>s</t>
    </r>
  </si>
  <si>
    <r>
      <t>f</t>
    </r>
    <r>
      <rPr>
        <vertAlign val="subscript"/>
        <sz val="9"/>
        <rFont val="Arial"/>
        <family val="2"/>
      </rPr>
      <t>ctm</t>
    </r>
  </si>
  <si>
    <t>Caractéristiques des bétons</t>
  </si>
  <si>
    <r>
      <t>E</t>
    </r>
    <r>
      <rPr>
        <vertAlign val="subscript"/>
        <sz val="9"/>
        <rFont val="Arial"/>
        <family val="2"/>
      </rPr>
      <t>cm</t>
    </r>
  </si>
  <si>
    <r>
      <t>e</t>
    </r>
    <r>
      <rPr>
        <vertAlign val="subscript"/>
        <sz val="9"/>
        <rFont val="Arial"/>
        <family val="2"/>
      </rPr>
      <t>cu1</t>
    </r>
  </si>
  <si>
    <r>
      <t>e</t>
    </r>
    <r>
      <rPr>
        <vertAlign val="subscript"/>
        <sz val="9"/>
        <rFont val="Arial"/>
        <family val="2"/>
      </rPr>
      <t>c1</t>
    </r>
  </si>
  <si>
    <r>
      <t>e</t>
    </r>
    <r>
      <rPr>
        <vertAlign val="subscript"/>
        <sz val="9"/>
        <rFont val="Arial"/>
        <family val="2"/>
      </rPr>
      <t>cu2</t>
    </r>
  </si>
  <si>
    <r>
      <t>e</t>
    </r>
    <r>
      <rPr>
        <vertAlign val="subscript"/>
        <sz val="9"/>
        <rFont val="Arial"/>
        <family val="2"/>
      </rPr>
      <t>c2</t>
    </r>
  </si>
  <si>
    <t>n</t>
  </si>
  <si>
    <t>en val. absolue</t>
  </si>
  <si>
    <t>coefficient béton</t>
  </si>
  <si>
    <t>limite élastique de l'acier</t>
  </si>
  <si>
    <t>coefficient acier</t>
  </si>
  <si>
    <t>52,5R</t>
  </si>
  <si>
    <t>Résultats</t>
  </si>
  <si>
    <t>contrainte de calcul acier</t>
  </si>
  <si>
    <t>H. Thonier</t>
  </si>
  <si>
    <t>L'auteur n'est pas</t>
  </si>
  <si>
    <t>de ce programme</t>
  </si>
  <si>
    <t>avril 2010</t>
  </si>
  <si>
    <t>responsable de</t>
  </si>
  <si>
    <t>l'utilisation faite</t>
  </si>
  <si>
    <t>XF1</t>
  </si>
  <si>
    <t>XA1</t>
  </si>
  <si>
    <t>XF2</t>
  </si>
  <si>
    <t>XF3</t>
  </si>
  <si>
    <t>XA2</t>
  </si>
  <si>
    <t>XA3</t>
  </si>
  <si>
    <r>
      <t>f</t>
    </r>
    <r>
      <rPr>
        <vertAlign val="subscript"/>
        <sz val="9"/>
        <rFont val="Arial"/>
        <family val="2"/>
      </rPr>
      <t>ck,min</t>
    </r>
  </si>
  <si>
    <r>
      <t>h</t>
    </r>
    <r>
      <rPr>
        <vertAlign val="subscript"/>
        <sz val="9"/>
        <rFont val="Arial"/>
        <family val="2"/>
      </rPr>
      <t>1</t>
    </r>
  </si>
  <si>
    <t>Prédalle</t>
  </si>
  <si>
    <r>
      <t>h</t>
    </r>
    <r>
      <rPr>
        <vertAlign val="subscript"/>
        <sz val="9"/>
        <rFont val="Arial"/>
        <family val="2"/>
      </rPr>
      <t>2</t>
    </r>
  </si>
  <si>
    <t>épaisseur de la prédalle</t>
  </si>
  <si>
    <t>épaisseur du béton coulé sur place</t>
  </si>
  <si>
    <r>
      <t>d</t>
    </r>
    <r>
      <rPr>
        <vertAlign val="subscript"/>
        <sz val="9"/>
        <rFont val="Arial"/>
        <family val="2"/>
      </rPr>
      <t>1</t>
    </r>
  </si>
  <si>
    <r>
      <t>d</t>
    </r>
    <r>
      <rPr>
        <vertAlign val="subscript"/>
        <sz val="9"/>
        <rFont val="Arial"/>
        <family val="2"/>
      </rPr>
      <t>2</t>
    </r>
  </si>
  <si>
    <t>hauteur utile prédalle seule</t>
  </si>
  <si>
    <t>hauteur utile dalle finie</t>
  </si>
  <si>
    <r>
      <t>g</t>
    </r>
    <r>
      <rPr>
        <vertAlign val="subscript"/>
        <sz val="9"/>
        <rFont val="Arial"/>
        <family val="2"/>
      </rPr>
      <t>1</t>
    </r>
  </si>
  <si>
    <r>
      <t>g</t>
    </r>
    <r>
      <rPr>
        <vertAlign val="subscript"/>
        <sz val="9"/>
        <rFont val="Arial"/>
        <family val="2"/>
      </rPr>
      <t>2</t>
    </r>
  </si>
  <si>
    <r>
      <t>g</t>
    </r>
    <r>
      <rPr>
        <vertAlign val="subscript"/>
        <sz val="9"/>
        <rFont val="Arial"/>
        <family val="2"/>
      </rPr>
      <t>3</t>
    </r>
  </si>
  <si>
    <r>
      <t>q</t>
    </r>
    <r>
      <rPr>
        <vertAlign val="subscript"/>
        <sz val="9"/>
        <rFont val="Arial"/>
        <family val="2"/>
      </rPr>
      <t>1</t>
    </r>
  </si>
  <si>
    <r>
      <t>q</t>
    </r>
    <r>
      <rPr>
        <vertAlign val="subscript"/>
        <sz val="9"/>
        <rFont val="Arial"/>
        <family val="2"/>
      </rPr>
      <t>2</t>
    </r>
  </si>
  <si>
    <r>
      <t>kN/m</t>
    </r>
    <r>
      <rPr>
        <vertAlign val="superscript"/>
        <sz val="9"/>
        <rFont val="Arial"/>
        <family val="2"/>
      </rPr>
      <t>2</t>
    </r>
  </si>
  <si>
    <t>r</t>
  </si>
  <si>
    <r>
      <t>kN/m</t>
    </r>
    <r>
      <rPr>
        <vertAlign val="superscript"/>
        <sz val="9"/>
        <rFont val="Arial"/>
        <family val="2"/>
      </rPr>
      <t>3</t>
    </r>
  </si>
  <si>
    <t>poids volumique du béton</t>
  </si>
  <si>
    <t>charge de chantier</t>
  </si>
  <si>
    <t>charge d'exploitation</t>
  </si>
  <si>
    <t>charge permanente autre que poids propre (chape, faux-plafond, …)</t>
  </si>
  <si>
    <r>
      <t>g</t>
    </r>
    <r>
      <rPr>
        <vertAlign val="subscript"/>
        <sz val="9"/>
        <rFont val="Arial"/>
        <family val="2"/>
      </rPr>
      <t>g</t>
    </r>
  </si>
  <si>
    <r>
      <t>g</t>
    </r>
    <r>
      <rPr>
        <vertAlign val="subscript"/>
        <sz val="9"/>
        <rFont val="Arial"/>
        <family val="2"/>
      </rPr>
      <t>q</t>
    </r>
  </si>
  <si>
    <t>coefficient sur charges d'exploitation</t>
  </si>
  <si>
    <t>coefficient sur charges spermanentes</t>
  </si>
  <si>
    <r>
      <t>p</t>
    </r>
    <r>
      <rPr>
        <vertAlign val="subscript"/>
        <sz val="9"/>
        <rFont val="Arial"/>
        <family val="2"/>
      </rPr>
      <t>1</t>
    </r>
  </si>
  <si>
    <r>
      <t>p</t>
    </r>
    <r>
      <rPr>
        <vertAlign val="subscript"/>
        <sz val="9"/>
        <rFont val="Arial"/>
        <family val="2"/>
      </rPr>
      <t>2</t>
    </r>
  </si>
  <si>
    <r>
      <t>f</t>
    </r>
    <r>
      <rPr>
        <vertAlign val="subscript"/>
        <sz val="9"/>
        <rFont val="Arial"/>
        <family val="2"/>
      </rPr>
      <t>cd1</t>
    </r>
  </si>
  <si>
    <r>
      <t>f</t>
    </r>
    <r>
      <rPr>
        <vertAlign val="subscript"/>
        <sz val="9"/>
        <rFont val="Arial"/>
        <family val="2"/>
      </rPr>
      <t>cd2</t>
    </r>
  </si>
  <si>
    <r>
      <t>f</t>
    </r>
    <r>
      <rPr>
        <vertAlign val="subscript"/>
        <sz val="9"/>
        <rFont val="Arial"/>
        <family val="2"/>
      </rPr>
      <t>ck1</t>
    </r>
  </si>
  <si>
    <r>
      <t>f</t>
    </r>
    <r>
      <rPr>
        <vertAlign val="subscript"/>
        <sz val="9"/>
        <rFont val="Arial"/>
        <family val="2"/>
      </rPr>
      <t>ck2</t>
    </r>
  </si>
  <si>
    <t>résistance du béton préfabriqué de la prédalle</t>
  </si>
  <si>
    <t>résistance du béton coulé sur place</t>
  </si>
  <si>
    <t>R</t>
  </si>
  <si>
    <t>kN</t>
  </si>
  <si>
    <t>réaction d'étai</t>
  </si>
  <si>
    <t>L</t>
  </si>
  <si>
    <t>portée entre axes</t>
  </si>
  <si>
    <r>
      <t>M</t>
    </r>
    <r>
      <rPr>
        <vertAlign val="subscript"/>
        <sz val="9"/>
        <rFont val="Arial"/>
        <family val="2"/>
      </rPr>
      <t>1</t>
    </r>
  </si>
  <si>
    <t>kNm</t>
  </si>
  <si>
    <t>x</t>
  </si>
  <si>
    <r>
      <t>M</t>
    </r>
    <r>
      <rPr>
        <vertAlign val="subscript"/>
        <sz val="9"/>
        <rFont val="Arial"/>
        <family val="2"/>
      </rPr>
      <t>2</t>
    </r>
  </si>
  <si>
    <r>
      <t>z</t>
    </r>
    <r>
      <rPr>
        <vertAlign val="subscript"/>
        <sz val="9"/>
        <rFont val="Arial"/>
        <family val="2"/>
      </rPr>
      <t>1</t>
    </r>
  </si>
  <si>
    <t>&lt; 0,37</t>
  </si>
  <si>
    <r>
      <t>F</t>
    </r>
    <r>
      <rPr>
        <vertAlign val="subscript"/>
        <sz val="9"/>
        <rFont val="Arial"/>
        <family val="2"/>
      </rPr>
      <t>1</t>
    </r>
  </si>
  <si>
    <r>
      <t>x</t>
    </r>
    <r>
      <rPr>
        <vertAlign val="subscript"/>
        <sz val="9"/>
        <rFont val="Arial"/>
        <family val="2"/>
      </rPr>
      <t>2</t>
    </r>
  </si>
  <si>
    <r>
      <t>F</t>
    </r>
    <r>
      <rPr>
        <vertAlign val="subscript"/>
        <sz val="9"/>
        <rFont val="Arial"/>
        <family val="2"/>
      </rPr>
      <t>s</t>
    </r>
  </si>
  <si>
    <r>
      <t>M</t>
    </r>
    <r>
      <rPr>
        <vertAlign val="subscript"/>
        <sz val="9"/>
        <rFont val="Arial"/>
        <family val="2"/>
      </rPr>
      <t>Ed</t>
    </r>
  </si>
  <si>
    <r>
      <t>A</t>
    </r>
    <r>
      <rPr>
        <vertAlign val="subscript"/>
        <sz val="9"/>
        <rFont val="Arial"/>
        <family val="2"/>
      </rPr>
      <t>s,min</t>
    </r>
  </si>
  <si>
    <t>contrainte de calcul du béton de la prédalle</t>
  </si>
  <si>
    <t>contrainte de calcul du béton CSP</t>
  </si>
  <si>
    <t>poids de la prédalle</t>
  </si>
  <si>
    <t>poids de la partie CSP</t>
  </si>
  <si>
    <r>
      <t>= f</t>
    </r>
    <r>
      <rPr>
        <vertAlign val="subscript"/>
        <sz val="9"/>
        <rFont val="Arial"/>
        <family val="2"/>
      </rPr>
      <t>ck1</t>
    </r>
    <r>
      <rPr>
        <sz val="9"/>
        <rFont val="Arial"/>
        <family val="0"/>
      </rPr>
      <t>/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C</t>
    </r>
  </si>
  <si>
    <r>
      <t>= f</t>
    </r>
    <r>
      <rPr>
        <vertAlign val="subscript"/>
        <sz val="9"/>
        <rFont val="Arial"/>
        <family val="2"/>
      </rPr>
      <t>ck2</t>
    </r>
    <r>
      <rPr>
        <sz val="9"/>
        <rFont val="Arial"/>
        <family val="0"/>
      </rPr>
      <t>/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C</t>
    </r>
  </si>
  <si>
    <r>
      <t>= f</t>
    </r>
    <r>
      <rPr>
        <vertAlign val="subscript"/>
        <sz val="9"/>
        <rFont val="Arial"/>
        <family val="2"/>
      </rPr>
      <t>yk</t>
    </r>
    <r>
      <rPr>
        <sz val="9"/>
        <rFont val="Arial"/>
        <family val="0"/>
      </rPr>
      <t>/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S</t>
    </r>
  </si>
  <si>
    <r>
      <t>= h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>/2</t>
    </r>
  </si>
  <si>
    <r>
      <t>=d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 xml:space="preserve"> + h</t>
    </r>
    <r>
      <rPr>
        <vertAlign val="subscript"/>
        <sz val="9"/>
        <rFont val="Arial"/>
        <family val="2"/>
      </rPr>
      <t>2</t>
    </r>
  </si>
  <si>
    <r>
      <t xml:space="preserve">= </t>
    </r>
    <r>
      <rPr>
        <sz val="9"/>
        <rFont val="Symbol"/>
        <family val="1"/>
      </rPr>
      <t>r</t>
    </r>
    <r>
      <rPr>
        <sz val="9"/>
        <rFont val="Arial"/>
        <family val="0"/>
      </rPr>
      <t>.h</t>
    </r>
    <r>
      <rPr>
        <vertAlign val="subscript"/>
        <sz val="9"/>
        <rFont val="Arial"/>
        <family val="2"/>
      </rPr>
      <t>1</t>
    </r>
  </si>
  <si>
    <r>
      <t xml:space="preserve">= </t>
    </r>
    <r>
      <rPr>
        <sz val="9"/>
        <rFont val="Symbol"/>
        <family val="1"/>
      </rPr>
      <t>r</t>
    </r>
    <r>
      <rPr>
        <sz val="9"/>
        <rFont val="Arial"/>
        <family val="0"/>
      </rPr>
      <t>.h</t>
    </r>
    <r>
      <rPr>
        <vertAlign val="subscript"/>
        <sz val="9"/>
        <rFont val="Arial"/>
        <family val="2"/>
      </rPr>
      <t>2</t>
    </r>
  </si>
  <si>
    <r>
      <t xml:space="preserve">= 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g</t>
    </r>
    <r>
      <rPr>
        <sz val="9"/>
        <rFont val="Arial"/>
        <family val="0"/>
      </rPr>
      <t>.(g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>+g</t>
    </r>
    <r>
      <rPr>
        <vertAlign val="subscript"/>
        <sz val="9"/>
        <rFont val="Arial"/>
        <family val="2"/>
      </rPr>
      <t>2</t>
    </r>
    <r>
      <rPr>
        <sz val="9"/>
        <rFont val="Arial"/>
        <family val="0"/>
      </rPr>
      <t>)</t>
    </r>
  </si>
  <si>
    <r>
      <t xml:space="preserve">= 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g</t>
    </r>
    <r>
      <rPr>
        <sz val="9"/>
        <rFont val="Arial"/>
        <family val="0"/>
      </rPr>
      <t>.g</t>
    </r>
    <r>
      <rPr>
        <vertAlign val="subscript"/>
        <sz val="9"/>
        <rFont val="Arial"/>
        <family val="2"/>
      </rPr>
      <t>3</t>
    </r>
    <r>
      <rPr>
        <sz val="9"/>
        <rFont val="Arial"/>
        <family val="0"/>
      </rPr>
      <t>+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q</t>
    </r>
    <r>
      <rPr>
        <sz val="9"/>
        <rFont val="Arial"/>
        <family val="0"/>
      </rPr>
      <t>.q</t>
    </r>
    <r>
      <rPr>
        <vertAlign val="subscript"/>
        <sz val="9"/>
        <rFont val="Arial"/>
        <family val="2"/>
      </rPr>
      <t>2</t>
    </r>
  </si>
  <si>
    <r>
      <t>=1,25p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>.L</t>
    </r>
  </si>
  <si>
    <t>L/4</t>
  </si>
  <si>
    <t>L/2</t>
  </si>
  <si>
    <r>
      <t>= 0,5p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>.x(L/2-x) - p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>.L.x/16</t>
    </r>
  </si>
  <si>
    <r>
      <t>= 0,5p</t>
    </r>
    <r>
      <rPr>
        <vertAlign val="subscript"/>
        <sz val="9"/>
        <rFont val="Arial"/>
        <family val="2"/>
      </rPr>
      <t>2</t>
    </r>
    <r>
      <rPr>
        <sz val="9"/>
        <rFont val="Arial"/>
        <family val="0"/>
      </rPr>
      <t>.x(L-x) +R.x/2</t>
    </r>
  </si>
  <si>
    <r>
      <t>= M/(d</t>
    </r>
    <r>
      <rPr>
        <vertAlign val="subscript"/>
        <sz val="9"/>
        <rFont val="Arial"/>
        <family val="2"/>
      </rPr>
      <t>1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.f</t>
    </r>
    <r>
      <rPr>
        <vertAlign val="subscript"/>
        <sz val="9"/>
        <rFont val="Arial"/>
        <family val="2"/>
      </rPr>
      <t>cd1</t>
    </r>
    <r>
      <rPr>
        <sz val="9"/>
        <rFont val="Arial"/>
        <family val="0"/>
      </rPr>
      <t>)</t>
    </r>
  </si>
  <si>
    <r>
      <t>= M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>/z</t>
    </r>
    <r>
      <rPr>
        <vertAlign val="subscript"/>
        <sz val="9"/>
        <rFont val="Arial"/>
        <family val="2"/>
      </rPr>
      <t>1</t>
    </r>
  </si>
  <si>
    <r>
      <t>= 1,25d</t>
    </r>
    <r>
      <rPr>
        <vertAlign val="subscript"/>
        <sz val="9"/>
        <rFont val="Arial"/>
        <family val="2"/>
      </rPr>
      <t>2</t>
    </r>
    <r>
      <rPr>
        <sz val="9"/>
        <rFont val="Arial"/>
        <family val="0"/>
      </rPr>
      <t>.[1-(1-2(M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>+M</t>
    </r>
    <r>
      <rPr>
        <vertAlign val="subscript"/>
        <sz val="9"/>
        <rFont val="Arial"/>
        <family val="2"/>
      </rPr>
      <t>2</t>
    </r>
    <r>
      <rPr>
        <sz val="9"/>
        <rFont val="Arial"/>
        <family val="0"/>
      </rPr>
      <t>)/(d</t>
    </r>
    <r>
      <rPr>
        <vertAlign val="subscript"/>
        <sz val="9"/>
        <rFont val="Arial"/>
        <family val="2"/>
      </rPr>
      <t>2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.f</t>
    </r>
    <r>
      <rPr>
        <vertAlign val="subscript"/>
        <sz val="9"/>
        <rFont val="Arial"/>
        <family val="2"/>
      </rPr>
      <t>cd2</t>
    </r>
    <r>
      <rPr>
        <sz val="9"/>
        <rFont val="Arial"/>
        <family val="0"/>
      </rPr>
      <t>))</t>
    </r>
    <r>
      <rPr>
        <vertAlign val="superscript"/>
        <sz val="9"/>
        <rFont val="Arial"/>
        <family val="2"/>
      </rPr>
      <t>0,5</t>
    </r>
    <r>
      <rPr>
        <sz val="9"/>
        <rFont val="Arial"/>
        <family val="0"/>
      </rPr>
      <t>]</t>
    </r>
  </si>
  <si>
    <r>
      <t>= 0,8x</t>
    </r>
    <r>
      <rPr>
        <vertAlign val="subscript"/>
        <sz val="9"/>
        <rFont val="Arial"/>
        <family val="2"/>
      </rPr>
      <t>2</t>
    </r>
    <r>
      <rPr>
        <sz val="9"/>
        <rFont val="Arial"/>
        <family val="0"/>
      </rPr>
      <t>.f</t>
    </r>
    <r>
      <rPr>
        <vertAlign val="subscript"/>
        <sz val="9"/>
        <rFont val="Arial"/>
        <family val="2"/>
      </rPr>
      <t>cd2</t>
    </r>
  </si>
  <si>
    <r>
      <t>= F</t>
    </r>
    <r>
      <rPr>
        <vertAlign val="subscript"/>
        <sz val="9"/>
        <rFont val="Arial"/>
        <family val="2"/>
      </rPr>
      <t>s</t>
    </r>
    <r>
      <rPr>
        <sz val="9"/>
        <rFont val="Arial"/>
        <family val="0"/>
      </rPr>
      <t>/f</t>
    </r>
    <r>
      <rPr>
        <vertAlign val="subscript"/>
        <sz val="9"/>
        <rFont val="Arial"/>
        <family val="2"/>
      </rPr>
      <t>yd</t>
    </r>
  </si>
  <si>
    <r>
      <t xml:space="preserve">= 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g</t>
    </r>
    <r>
      <rPr>
        <sz val="9"/>
        <rFont val="Arial"/>
        <family val="0"/>
      </rPr>
      <t>.g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>+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q</t>
    </r>
    <r>
      <rPr>
        <sz val="9"/>
        <rFont val="Arial"/>
        <family val="0"/>
      </rPr>
      <t>.g</t>
    </r>
    <r>
      <rPr>
        <vertAlign val="subscript"/>
        <sz val="9"/>
        <rFont val="Arial"/>
        <family val="2"/>
      </rPr>
      <t>2</t>
    </r>
    <r>
      <rPr>
        <sz val="9"/>
        <rFont val="Arial"/>
        <family val="0"/>
      </rPr>
      <t>+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q</t>
    </r>
    <r>
      <rPr>
        <sz val="9"/>
        <rFont val="Arial"/>
        <family val="0"/>
      </rPr>
      <t>.q</t>
    </r>
    <r>
      <rPr>
        <vertAlign val="subscript"/>
        <sz val="9"/>
        <rFont val="Arial"/>
        <family val="2"/>
      </rPr>
      <t>1</t>
    </r>
  </si>
  <si>
    <r>
      <t>= 0,5p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>.x.(0,5L-x) - p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>.x.L/16</t>
    </r>
  </si>
  <si>
    <r>
      <t>= 0,5d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>.(1+(1-2</t>
    </r>
    <r>
      <rPr>
        <sz val="9"/>
        <rFont val="Symbol"/>
        <family val="1"/>
      </rPr>
      <t>m</t>
    </r>
    <r>
      <rPr>
        <sz val="9"/>
        <rFont val="Arial"/>
        <family val="0"/>
      </rPr>
      <t>)</t>
    </r>
    <r>
      <rPr>
        <vertAlign val="superscript"/>
        <sz val="9"/>
        <rFont val="Arial"/>
        <family val="2"/>
      </rPr>
      <t>0,5</t>
    </r>
    <r>
      <rPr>
        <sz val="9"/>
        <rFont val="Arial"/>
        <family val="0"/>
      </rPr>
      <t>)</t>
    </r>
  </si>
  <si>
    <r>
      <t>= M</t>
    </r>
    <r>
      <rPr>
        <vertAlign val="subscript"/>
        <sz val="9"/>
        <rFont val="Arial"/>
        <family val="2"/>
      </rPr>
      <t>Ed</t>
    </r>
    <r>
      <rPr>
        <sz val="9"/>
        <rFont val="Arial"/>
        <family val="0"/>
      </rPr>
      <t>/(z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>.f</t>
    </r>
    <r>
      <rPr>
        <vertAlign val="subscript"/>
        <sz val="9"/>
        <rFont val="Arial"/>
        <family val="2"/>
      </rPr>
      <t>yd</t>
    </r>
    <r>
      <rPr>
        <sz val="9"/>
        <rFont val="Arial"/>
        <family val="0"/>
      </rPr>
      <t>)</t>
    </r>
  </si>
  <si>
    <t>ELU-Prédalle seule</t>
  </si>
  <si>
    <t>ELU-Dalle composée</t>
  </si>
  <si>
    <t>ELU-En construction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</si>
</sst>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3">
    <font>
      <sz val="9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Symbol"/>
      <family val="1"/>
    </font>
    <font>
      <vertAlign val="subscript"/>
      <sz val="9"/>
      <name val="Arial"/>
      <family val="2"/>
    </font>
    <font>
      <vertAlign val="superscript"/>
      <sz val="9"/>
      <name val="Arial"/>
      <family val="2"/>
    </font>
    <font>
      <sz val="9"/>
      <name val="Helvetica"/>
      <family val="0"/>
    </font>
    <font>
      <sz val="9"/>
      <name val="Arial Narrow"/>
      <family val="2"/>
    </font>
    <font>
      <b/>
      <u val="single"/>
      <sz val="9"/>
      <name val="Helvetic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thick"/>
      <right style="thick"/>
      <top style="thick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6" fillId="0" borderId="10" xfId="0" applyFont="1" applyBorder="1" applyAlignment="1" applyProtection="1">
      <alignment horizontal="center" vertical="top"/>
      <protection/>
    </xf>
    <xf numFmtId="0" fontId="6" fillId="0" borderId="11" xfId="0" applyFont="1" applyBorder="1" applyAlignment="1" applyProtection="1">
      <alignment horizontal="left" vertical="top"/>
      <protection/>
    </xf>
    <xf numFmtId="0" fontId="6" fillId="0" borderId="12" xfId="0" applyFont="1" applyBorder="1" applyAlignment="1" applyProtection="1">
      <alignment horizontal="center" vertical="top"/>
      <protection/>
    </xf>
    <xf numFmtId="0" fontId="6" fillId="0" borderId="13" xfId="0" applyFont="1" applyBorder="1" applyAlignment="1" applyProtection="1">
      <alignment horizontal="center" vertical="top"/>
      <protection/>
    </xf>
    <xf numFmtId="0" fontId="7" fillId="0" borderId="10" xfId="0" applyFont="1" applyBorder="1" applyAlignment="1" applyProtection="1">
      <alignment horizontal="center" vertical="top"/>
      <protection/>
    </xf>
    <xf numFmtId="0" fontId="6" fillId="33" borderId="13" xfId="0" applyFont="1" applyFill="1" applyBorder="1" applyAlignment="1" applyProtection="1">
      <alignment horizontal="center" vertical="top"/>
      <protection/>
    </xf>
    <xf numFmtId="0" fontId="6" fillId="33" borderId="10" xfId="0" applyFont="1" applyFill="1" applyBorder="1" applyAlignment="1" applyProtection="1">
      <alignment horizontal="center" vertical="top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14" xfId="0" applyFill="1" applyBorder="1" applyAlignment="1" applyProtection="1" quotePrefix="1">
      <alignment horizontal="center"/>
      <protection/>
    </xf>
    <xf numFmtId="0" fontId="8" fillId="33" borderId="10" xfId="0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 quotePrefix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0" xfId="0" applyAlignment="1" quotePrefix="1">
      <alignment horizontal="left"/>
    </xf>
    <xf numFmtId="165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22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19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/>
    </xf>
    <xf numFmtId="0" fontId="3" fillId="0" borderId="19" xfId="0" applyFont="1" applyBorder="1" applyAlignment="1">
      <alignment horizontal="right"/>
    </xf>
    <xf numFmtId="0" fontId="0" fillId="0" borderId="24" xfId="0" applyBorder="1" applyAlignment="1">
      <alignment horizontal="lef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/>
    </xf>
    <xf numFmtId="2" fontId="0" fillId="0" borderId="21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34" borderId="26" xfId="0" applyFont="1" applyFill="1" applyBorder="1" applyAlignment="1" applyProtection="1">
      <alignment horizontal="center"/>
      <protection locked="0"/>
    </xf>
    <xf numFmtId="0" fontId="0" fillId="34" borderId="26" xfId="0" applyFont="1" applyFill="1" applyBorder="1" applyAlignment="1" applyProtection="1">
      <alignment horizontal="center"/>
      <protection locked="0"/>
    </xf>
    <xf numFmtId="0" fontId="0" fillId="34" borderId="27" xfId="0" applyFont="1" applyFill="1" applyBorder="1" applyAlignment="1" applyProtection="1">
      <alignment horizontal="center"/>
      <protection locked="0"/>
    </xf>
    <xf numFmtId="0" fontId="0" fillId="0" borderId="0" xfId="0" applyAlignment="1" quotePrefix="1">
      <alignment/>
    </xf>
    <xf numFmtId="0" fontId="0" fillId="34" borderId="28" xfId="0" applyFont="1" applyFill="1" applyBorder="1" applyAlignment="1" applyProtection="1">
      <alignment horizontal="center"/>
      <protection locked="0"/>
    </xf>
    <xf numFmtId="0" fontId="1" fillId="34" borderId="26" xfId="0" applyFont="1" applyFill="1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S90"/>
  <sheetViews>
    <sheetView showGridLines="0" tabSelected="1" view="pageBreakPreview" zoomScaleSheetLayoutView="100" zoomScalePageLayoutView="0" workbookViewId="0" topLeftCell="A1">
      <selection activeCell="B14" sqref="B14"/>
    </sheetView>
  </sheetViews>
  <sheetFormatPr defaultColWidth="11.421875" defaultRowHeight="12"/>
  <cols>
    <col min="1" max="1" width="8.140625" style="1" customWidth="1"/>
    <col min="2" max="3" width="7.57421875" style="1" customWidth="1"/>
    <col min="4" max="4" width="10.421875" style="1" customWidth="1"/>
    <col min="5" max="13" width="7.57421875" style="1" customWidth="1"/>
    <col min="14" max="14" width="4.28125" style="1" customWidth="1"/>
    <col min="15" max="15" width="8.421875" style="1" customWidth="1"/>
    <col min="16" max="24" width="11.28125" style="1" customWidth="1"/>
    <col min="25" max="57" width="6.7109375" style="1" customWidth="1"/>
    <col min="58" max="16384" width="11.421875" style="1" customWidth="1"/>
  </cols>
  <sheetData>
    <row r="1" spans="1:45" ht="12">
      <c r="A1" s="3" t="s">
        <v>84</v>
      </c>
      <c r="G1" s="2"/>
      <c r="J1" s="38" t="s">
        <v>70</v>
      </c>
      <c r="AB1" s="4" t="s">
        <v>10</v>
      </c>
      <c r="AC1" s="5" t="s">
        <v>11</v>
      </c>
      <c r="AD1" s="6"/>
      <c r="AE1" s="6"/>
      <c r="AF1" s="6"/>
      <c r="AG1" s="6"/>
      <c r="AH1" s="6"/>
      <c r="AI1" s="7"/>
      <c r="AK1" s="23" t="s">
        <v>56</v>
      </c>
      <c r="AL1" s="24"/>
      <c r="AM1" s="24"/>
      <c r="AN1" s="24"/>
      <c r="AO1" s="24"/>
      <c r="AP1" s="24"/>
      <c r="AQ1" s="24"/>
      <c r="AR1" s="24"/>
      <c r="AS1" s="24"/>
    </row>
    <row r="2" spans="7:45" ht="13.5">
      <c r="G2" s="2"/>
      <c r="J2" s="38" t="s">
        <v>71</v>
      </c>
      <c r="AB2" s="4" t="s">
        <v>12</v>
      </c>
      <c r="AC2" s="8" t="s">
        <v>13</v>
      </c>
      <c r="AD2" s="8" t="s">
        <v>9</v>
      </c>
      <c r="AE2" s="8" t="s">
        <v>14</v>
      </c>
      <c r="AF2" s="8" t="s">
        <v>15</v>
      </c>
      <c r="AG2" s="8" t="s">
        <v>16</v>
      </c>
      <c r="AH2" s="8" t="s">
        <v>17</v>
      </c>
      <c r="AI2" s="8" t="s">
        <v>18</v>
      </c>
      <c r="AK2" s="25" t="s">
        <v>1</v>
      </c>
      <c r="AL2" s="26" t="s">
        <v>55</v>
      </c>
      <c r="AM2" s="26" t="s">
        <v>57</v>
      </c>
      <c r="AN2" s="27" t="s">
        <v>58</v>
      </c>
      <c r="AO2" s="27" t="s">
        <v>59</v>
      </c>
      <c r="AP2" s="27" t="s">
        <v>60</v>
      </c>
      <c r="AQ2" s="27" t="s">
        <v>61</v>
      </c>
      <c r="AR2" s="26" t="s">
        <v>62</v>
      </c>
      <c r="AS2"/>
    </row>
    <row r="3" spans="1:45" ht="12.75" thickBot="1">
      <c r="A3" s="3" t="s">
        <v>0</v>
      </c>
      <c r="G3" s="2"/>
      <c r="J3" s="38" t="s">
        <v>74</v>
      </c>
      <c r="AB3" s="4" t="s">
        <v>19</v>
      </c>
      <c r="AC3" s="9">
        <v>10</v>
      </c>
      <c r="AD3" s="10">
        <v>10</v>
      </c>
      <c r="AE3" s="10">
        <v>10</v>
      </c>
      <c r="AF3" s="10">
        <v>15</v>
      </c>
      <c r="AG3" s="10">
        <v>20</v>
      </c>
      <c r="AH3" s="10">
        <v>25</v>
      </c>
      <c r="AI3" s="10">
        <v>30</v>
      </c>
      <c r="AK3" s="28">
        <v>12</v>
      </c>
      <c r="AL3" s="29">
        <v>1.6</v>
      </c>
      <c r="AM3" s="29">
        <v>27</v>
      </c>
      <c r="AN3" s="29">
        <v>3.5</v>
      </c>
      <c r="AO3" s="29">
        <v>1.8</v>
      </c>
      <c r="AP3" s="29">
        <v>3.5</v>
      </c>
      <c r="AQ3" s="29">
        <v>2</v>
      </c>
      <c r="AR3" s="29">
        <v>2</v>
      </c>
      <c r="AS3"/>
    </row>
    <row r="4" spans="1:45" ht="12.75" thickTop="1">
      <c r="A4" s="22" t="s">
        <v>119</v>
      </c>
      <c r="B4" s="68">
        <v>3.5</v>
      </c>
      <c r="C4" s="2" t="s">
        <v>8</v>
      </c>
      <c r="D4" s="2" t="s">
        <v>120</v>
      </c>
      <c r="G4" s="2"/>
      <c r="J4" s="38" t="s">
        <v>75</v>
      </c>
      <c r="AB4" s="4" t="s">
        <v>20</v>
      </c>
      <c r="AC4" s="9">
        <v>10</v>
      </c>
      <c r="AD4" s="10">
        <v>10</v>
      </c>
      <c r="AE4" s="10">
        <v>15</v>
      </c>
      <c r="AF4" s="10">
        <v>20</v>
      </c>
      <c r="AG4" s="10">
        <v>25</v>
      </c>
      <c r="AH4" s="10">
        <v>30</v>
      </c>
      <c r="AI4" s="10">
        <v>35</v>
      </c>
      <c r="AK4" s="28">
        <v>16</v>
      </c>
      <c r="AL4" s="29">
        <v>1.9</v>
      </c>
      <c r="AM4" s="29">
        <v>29</v>
      </c>
      <c r="AN4" s="29">
        <v>3.5</v>
      </c>
      <c r="AO4" s="29">
        <v>1.9</v>
      </c>
      <c r="AP4" s="29">
        <v>3.5</v>
      </c>
      <c r="AQ4" s="29">
        <v>2</v>
      </c>
      <c r="AR4" s="29">
        <v>2</v>
      </c>
      <c r="AS4"/>
    </row>
    <row r="5" spans="1:45" ht="13.5">
      <c r="A5" s="20" t="s">
        <v>83</v>
      </c>
      <c r="B5" s="64">
        <v>50</v>
      </c>
      <c r="C5" s="2" t="s">
        <v>52</v>
      </c>
      <c r="D5" s="35" t="s">
        <v>86</v>
      </c>
      <c r="G5" s="2"/>
      <c r="J5" s="38" t="s">
        <v>72</v>
      </c>
      <c r="AB5" s="4" t="s">
        <v>21</v>
      </c>
      <c r="AC5" s="9">
        <v>10</v>
      </c>
      <c r="AD5" s="10">
        <v>10</v>
      </c>
      <c r="AE5" s="10">
        <v>20</v>
      </c>
      <c r="AF5" s="10">
        <v>25</v>
      </c>
      <c r="AG5" s="10">
        <v>30</v>
      </c>
      <c r="AH5" s="10">
        <v>35</v>
      </c>
      <c r="AI5" s="10">
        <v>40</v>
      </c>
      <c r="AK5" s="28">
        <v>20</v>
      </c>
      <c r="AL5" s="29">
        <v>2.2</v>
      </c>
      <c r="AM5" s="29">
        <v>30</v>
      </c>
      <c r="AN5" s="29">
        <v>3.5</v>
      </c>
      <c r="AO5" s="29">
        <v>2</v>
      </c>
      <c r="AP5" s="29">
        <v>3.5</v>
      </c>
      <c r="AQ5" s="29">
        <v>2</v>
      </c>
      <c r="AR5" s="29">
        <v>2</v>
      </c>
      <c r="AS5"/>
    </row>
    <row r="6" spans="1:45" ht="13.5">
      <c r="A6" s="20" t="s">
        <v>85</v>
      </c>
      <c r="B6" s="64">
        <v>50</v>
      </c>
      <c r="C6" s="2" t="s">
        <v>52</v>
      </c>
      <c r="D6" s="35" t="s">
        <v>87</v>
      </c>
      <c r="J6" s="39" t="s">
        <v>73</v>
      </c>
      <c r="AB6" s="4" t="s">
        <v>22</v>
      </c>
      <c r="AC6" s="9">
        <v>10</v>
      </c>
      <c r="AD6" s="10">
        <v>15</v>
      </c>
      <c r="AE6" s="10">
        <v>25</v>
      </c>
      <c r="AF6" s="10">
        <v>30</v>
      </c>
      <c r="AG6" s="10">
        <v>35</v>
      </c>
      <c r="AH6" s="10">
        <v>40</v>
      </c>
      <c r="AI6" s="10">
        <v>45</v>
      </c>
      <c r="AK6" s="28">
        <v>25</v>
      </c>
      <c r="AL6" s="29">
        <v>2.6</v>
      </c>
      <c r="AM6" s="29">
        <v>31</v>
      </c>
      <c r="AN6" s="29">
        <v>3.5</v>
      </c>
      <c r="AO6" s="29">
        <v>2.1</v>
      </c>
      <c r="AP6" s="29">
        <v>3.5</v>
      </c>
      <c r="AQ6" s="29">
        <v>2</v>
      </c>
      <c r="AR6" s="29">
        <v>2</v>
      </c>
      <c r="AS6"/>
    </row>
    <row r="7" spans="1:45" ht="12">
      <c r="A7" s="20"/>
      <c r="B7" s="64"/>
      <c r="C7" s="2"/>
      <c r="D7" s="35"/>
      <c r="J7" s="38"/>
      <c r="AB7" s="4" t="s">
        <v>23</v>
      </c>
      <c r="AC7" s="9">
        <v>15</v>
      </c>
      <c r="AD7" s="10">
        <v>20</v>
      </c>
      <c r="AE7" s="10">
        <v>30</v>
      </c>
      <c r="AF7" s="10">
        <v>35</v>
      </c>
      <c r="AG7" s="10">
        <v>40</v>
      </c>
      <c r="AH7" s="10">
        <v>45</v>
      </c>
      <c r="AI7" s="10">
        <v>50</v>
      </c>
      <c r="AK7" s="28">
        <v>30</v>
      </c>
      <c r="AL7" s="29">
        <v>2.9</v>
      </c>
      <c r="AM7" s="29">
        <v>33</v>
      </c>
      <c r="AN7" s="29">
        <v>3.5</v>
      </c>
      <c r="AO7" s="29">
        <v>2.2</v>
      </c>
      <c r="AP7" s="29">
        <v>3.5</v>
      </c>
      <c r="AQ7" s="29">
        <v>2</v>
      </c>
      <c r="AR7" s="29">
        <v>2</v>
      </c>
      <c r="AS7"/>
    </row>
    <row r="8" spans="1:45" ht="13.5">
      <c r="A8" s="21" t="s">
        <v>98</v>
      </c>
      <c r="B8" s="64">
        <v>25</v>
      </c>
      <c r="C8" s="2" t="s">
        <v>99</v>
      </c>
      <c r="D8" s="2" t="s">
        <v>100</v>
      </c>
      <c r="J8" s="47"/>
      <c r="AB8" s="4" t="s">
        <v>24</v>
      </c>
      <c r="AC8" s="9">
        <v>20</v>
      </c>
      <c r="AD8" s="10">
        <v>25</v>
      </c>
      <c r="AE8" s="10">
        <v>35</v>
      </c>
      <c r="AF8" s="10">
        <v>40</v>
      </c>
      <c r="AG8" s="10">
        <v>45</v>
      </c>
      <c r="AH8" s="10">
        <v>50</v>
      </c>
      <c r="AI8" s="10">
        <v>55</v>
      </c>
      <c r="AK8" s="30">
        <v>35</v>
      </c>
      <c r="AL8" s="29">
        <v>3.2</v>
      </c>
      <c r="AM8" s="29">
        <v>34</v>
      </c>
      <c r="AN8" s="29">
        <v>3.5</v>
      </c>
      <c r="AO8" s="29">
        <v>2.25</v>
      </c>
      <c r="AP8" s="29">
        <v>3.5</v>
      </c>
      <c r="AQ8" s="29">
        <v>2</v>
      </c>
      <c r="AR8" s="29">
        <v>2</v>
      </c>
      <c r="AS8"/>
    </row>
    <row r="9" spans="1:45" ht="14.25">
      <c r="A9" s="20" t="s">
        <v>94</v>
      </c>
      <c r="B9" s="64">
        <v>1</v>
      </c>
      <c r="C9" s="2" t="s">
        <v>97</v>
      </c>
      <c r="D9" s="2" t="s">
        <v>103</v>
      </c>
      <c r="AK9" s="30">
        <v>40</v>
      </c>
      <c r="AL9" s="29">
        <v>3.5</v>
      </c>
      <c r="AM9" s="29">
        <v>35</v>
      </c>
      <c r="AN9" s="29">
        <v>3.5</v>
      </c>
      <c r="AO9" s="29">
        <v>2.3</v>
      </c>
      <c r="AP9" s="29">
        <v>3.5</v>
      </c>
      <c r="AQ9" s="29">
        <v>2</v>
      </c>
      <c r="AR9" s="29">
        <v>2</v>
      </c>
      <c r="AS9"/>
    </row>
    <row r="10" spans="1:45" ht="14.25">
      <c r="A10" s="20" t="s">
        <v>95</v>
      </c>
      <c r="B10" s="69">
        <v>2</v>
      </c>
      <c r="C10" s="2" t="s">
        <v>97</v>
      </c>
      <c r="D10" s="2" t="s">
        <v>101</v>
      </c>
      <c r="AB10" s="4" t="s">
        <v>50</v>
      </c>
      <c r="AC10" s="5" t="s">
        <v>11</v>
      </c>
      <c r="AD10" s="6"/>
      <c r="AE10" s="6"/>
      <c r="AF10" s="6"/>
      <c r="AG10" s="6"/>
      <c r="AH10" s="6"/>
      <c r="AI10" s="7"/>
      <c r="AK10" s="28">
        <v>45</v>
      </c>
      <c r="AL10" s="29">
        <v>3.8</v>
      </c>
      <c r="AM10" s="29">
        <v>36</v>
      </c>
      <c r="AN10" s="29">
        <v>3.5</v>
      </c>
      <c r="AO10" s="29">
        <v>2.4</v>
      </c>
      <c r="AP10" s="29">
        <v>3.5</v>
      </c>
      <c r="AQ10" s="29">
        <v>2</v>
      </c>
      <c r="AR10" s="29">
        <v>2</v>
      </c>
      <c r="AS10"/>
    </row>
    <row r="11" spans="1:45" ht="14.25">
      <c r="A11" s="20" t="s">
        <v>96</v>
      </c>
      <c r="B11" s="69">
        <v>2.5</v>
      </c>
      <c r="C11" s="2" t="s">
        <v>97</v>
      </c>
      <c r="D11" s="2" t="s">
        <v>102</v>
      </c>
      <c r="AB11" s="4" t="s">
        <v>51</v>
      </c>
      <c r="AC11" s="8" t="s">
        <v>13</v>
      </c>
      <c r="AD11" s="8" t="s">
        <v>9</v>
      </c>
      <c r="AE11" s="8" t="s">
        <v>14</v>
      </c>
      <c r="AF11" s="8" t="s">
        <v>15</v>
      </c>
      <c r="AG11" s="8" t="s">
        <v>16</v>
      </c>
      <c r="AH11" s="8" t="s">
        <v>17</v>
      </c>
      <c r="AI11" s="8" t="s">
        <v>18</v>
      </c>
      <c r="AK11" s="28">
        <v>50</v>
      </c>
      <c r="AL11" s="29">
        <v>4.1</v>
      </c>
      <c r="AM11" s="29">
        <v>37</v>
      </c>
      <c r="AN11" s="29">
        <v>3.5</v>
      </c>
      <c r="AO11" s="29">
        <v>2.45</v>
      </c>
      <c r="AP11" s="29">
        <v>3.5</v>
      </c>
      <c r="AQ11" s="29">
        <v>2</v>
      </c>
      <c r="AR11" s="29">
        <v>2</v>
      </c>
      <c r="AS11"/>
    </row>
    <row r="12" spans="1:45" ht="13.5">
      <c r="A12" s="21" t="s">
        <v>104</v>
      </c>
      <c r="B12" s="65">
        <v>1.35</v>
      </c>
      <c r="D12" s="2" t="s">
        <v>107</v>
      </c>
      <c r="AB12" s="4" t="s">
        <v>19</v>
      </c>
      <c r="AC12" s="9">
        <v>50</v>
      </c>
      <c r="AD12" s="19">
        <v>10</v>
      </c>
      <c r="AE12" s="19">
        <v>15</v>
      </c>
      <c r="AF12" s="10">
        <v>25</v>
      </c>
      <c r="AG12" s="10">
        <v>30</v>
      </c>
      <c r="AH12" s="10">
        <v>35</v>
      </c>
      <c r="AI12" s="10">
        <v>40</v>
      </c>
      <c r="AK12" s="28">
        <v>55</v>
      </c>
      <c r="AL12" s="29">
        <v>4.2</v>
      </c>
      <c r="AM12" s="29">
        <v>38</v>
      </c>
      <c r="AN12" s="29">
        <v>3.2</v>
      </c>
      <c r="AO12" s="29">
        <v>2.5</v>
      </c>
      <c r="AP12" s="29">
        <v>3.1</v>
      </c>
      <c r="AQ12" s="29">
        <v>2.2</v>
      </c>
      <c r="AR12" s="29">
        <v>1.75</v>
      </c>
      <c r="AS12"/>
    </row>
    <row r="13" spans="1:45" ht="13.5">
      <c r="A13" s="21" t="s">
        <v>105</v>
      </c>
      <c r="B13" s="65">
        <v>1.5</v>
      </c>
      <c r="D13" s="2" t="s">
        <v>106</v>
      </c>
      <c r="AB13" s="4" t="s">
        <v>20</v>
      </c>
      <c r="AC13" s="9">
        <v>50</v>
      </c>
      <c r="AD13" s="10">
        <v>15</v>
      </c>
      <c r="AE13" s="10">
        <v>25</v>
      </c>
      <c r="AF13" s="10">
        <v>30</v>
      </c>
      <c r="AG13" s="10">
        <v>35</v>
      </c>
      <c r="AH13" s="10">
        <v>40</v>
      </c>
      <c r="AI13" s="10">
        <v>45</v>
      </c>
      <c r="AK13" s="28">
        <v>60</v>
      </c>
      <c r="AL13" s="29">
        <v>4.4</v>
      </c>
      <c r="AM13" s="29">
        <v>39</v>
      </c>
      <c r="AN13" s="29">
        <v>3</v>
      </c>
      <c r="AO13" s="29">
        <v>2.6</v>
      </c>
      <c r="AP13" s="29">
        <v>2.9</v>
      </c>
      <c r="AQ13" s="29">
        <v>2.3</v>
      </c>
      <c r="AR13" s="29">
        <v>1.6</v>
      </c>
      <c r="AS13"/>
    </row>
    <row r="14" spans="1:45" ht="13.5">
      <c r="A14" s="20" t="s">
        <v>112</v>
      </c>
      <c r="B14" s="65">
        <v>25</v>
      </c>
      <c r="C14" s="2" t="s">
        <v>7</v>
      </c>
      <c r="D14" s="35" t="s">
        <v>114</v>
      </c>
      <c r="AB14" s="4" t="s">
        <v>21</v>
      </c>
      <c r="AC14" s="9">
        <v>50</v>
      </c>
      <c r="AD14" s="10">
        <v>20</v>
      </c>
      <c r="AE14" s="10">
        <v>30</v>
      </c>
      <c r="AF14" s="10">
        <v>35</v>
      </c>
      <c r="AG14" s="10">
        <v>40</v>
      </c>
      <c r="AH14" s="10">
        <v>45</v>
      </c>
      <c r="AI14" s="10">
        <v>50</v>
      </c>
      <c r="AK14" s="28">
        <v>70</v>
      </c>
      <c r="AL14" s="29">
        <v>4.6</v>
      </c>
      <c r="AM14" s="29">
        <v>41</v>
      </c>
      <c r="AN14" s="29">
        <v>2.8</v>
      </c>
      <c r="AO14" s="29">
        <v>2.7</v>
      </c>
      <c r="AP14" s="29">
        <v>2.7</v>
      </c>
      <c r="AQ14" s="29">
        <v>2.4</v>
      </c>
      <c r="AR14" s="29">
        <v>1.45</v>
      </c>
      <c r="AS14"/>
    </row>
    <row r="15" spans="1:45" ht="13.5">
      <c r="A15" s="20" t="s">
        <v>113</v>
      </c>
      <c r="B15" s="65">
        <v>20</v>
      </c>
      <c r="D15" s="35" t="s">
        <v>115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4" t="s">
        <v>22</v>
      </c>
      <c r="AC15" s="9">
        <v>50</v>
      </c>
      <c r="AD15" s="10">
        <v>25</v>
      </c>
      <c r="AE15" s="10">
        <v>35</v>
      </c>
      <c r="AF15" s="10">
        <v>40</v>
      </c>
      <c r="AG15" s="10">
        <v>45</v>
      </c>
      <c r="AH15" s="10">
        <v>50</v>
      </c>
      <c r="AI15" s="10">
        <v>55</v>
      </c>
      <c r="AK15" s="28">
        <v>80</v>
      </c>
      <c r="AL15" s="29">
        <v>4.8</v>
      </c>
      <c r="AM15" s="29">
        <v>42</v>
      </c>
      <c r="AN15" s="29">
        <v>2.8</v>
      </c>
      <c r="AO15" s="29">
        <v>2.8</v>
      </c>
      <c r="AP15" s="29">
        <v>2.6</v>
      </c>
      <c r="AQ15" s="29">
        <v>2.5</v>
      </c>
      <c r="AR15" s="29">
        <v>1.4</v>
      </c>
      <c r="AS15"/>
    </row>
    <row r="16" spans="1:45" ht="13.5">
      <c r="A16" s="21" t="s">
        <v>3</v>
      </c>
      <c r="B16" s="65">
        <v>1.5</v>
      </c>
      <c r="C16" s="2"/>
      <c r="D16" s="35" t="s">
        <v>64</v>
      </c>
      <c r="O16" s="2"/>
      <c r="P16" s="2"/>
      <c r="Q16" s="2"/>
      <c r="R16" s="2"/>
      <c r="S16" s="2"/>
      <c r="T16" s="2"/>
      <c r="U16" s="2"/>
      <c r="V16" s="2"/>
      <c r="W16" s="2"/>
      <c r="X16" s="2"/>
      <c r="AB16" s="4" t="s">
        <v>23</v>
      </c>
      <c r="AC16" s="9">
        <v>50</v>
      </c>
      <c r="AD16" s="10">
        <v>30</v>
      </c>
      <c r="AE16" s="10">
        <v>40</v>
      </c>
      <c r="AF16" s="10">
        <v>45</v>
      </c>
      <c r="AG16" s="10">
        <v>50</v>
      </c>
      <c r="AH16" s="10">
        <v>55</v>
      </c>
      <c r="AI16" s="10">
        <v>60</v>
      </c>
      <c r="AK16" s="31">
        <v>90</v>
      </c>
      <c r="AL16" s="32">
        <v>5</v>
      </c>
      <c r="AM16" s="32">
        <v>44</v>
      </c>
      <c r="AN16" s="32">
        <v>2.8</v>
      </c>
      <c r="AO16" s="32">
        <v>2.8</v>
      </c>
      <c r="AP16" s="32">
        <v>2.6</v>
      </c>
      <c r="AQ16" s="32">
        <v>2.6</v>
      </c>
      <c r="AR16" s="32">
        <v>1.4</v>
      </c>
      <c r="AS16"/>
    </row>
    <row r="17" spans="1:35" ht="13.5">
      <c r="A17" s="20" t="s">
        <v>2</v>
      </c>
      <c r="B17" s="65">
        <v>500</v>
      </c>
      <c r="C17" s="2" t="s">
        <v>7</v>
      </c>
      <c r="D17" s="35" t="s">
        <v>65</v>
      </c>
      <c r="AB17" s="4" t="s">
        <v>24</v>
      </c>
      <c r="AC17" s="9">
        <v>50</v>
      </c>
      <c r="AD17" s="10">
        <v>35</v>
      </c>
      <c r="AE17" s="10">
        <v>45</v>
      </c>
      <c r="AF17" s="10">
        <v>50</v>
      </c>
      <c r="AG17" s="10">
        <v>55</v>
      </c>
      <c r="AH17" s="10">
        <v>60</v>
      </c>
      <c r="AI17" s="10">
        <v>65</v>
      </c>
    </row>
    <row r="18" spans="1:39" ht="14.25" thickBot="1">
      <c r="A18" s="21" t="s">
        <v>4</v>
      </c>
      <c r="B18" s="66">
        <v>1.15</v>
      </c>
      <c r="C18" s="2"/>
      <c r="D18" s="35" t="s">
        <v>66</v>
      </c>
      <c r="AL18" s="40"/>
      <c r="AM18" s="41" t="s">
        <v>82</v>
      </c>
    </row>
    <row r="19" spans="38:39" ht="12.75" thickTop="1">
      <c r="AL19" s="42" t="s">
        <v>13</v>
      </c>
      <c r="AM19" s="43">
        <v>0</v>
      </c>
    </row>
    <row r="20" spans="1:39" ht="12">
      <c r="A20" s="3" t="s">
        <v>68</v>
      </c>
      <c r="B20"/>
      <c r="C20" s="2"/>
      <c r="D20" s="35"/>
      <c r="AB20" s="11" t="s">
        <v>25</v>
      </c>
      <c r="AC20" s="11" t="s">
        <v>9</v>
      </c>
      <c r="AD20" s="11" t="s">
        <v>26</v>
      </c>
      <c r="AL20" s="42" t="s">
        <v>9</v>
      </c>
      <c r="AM20" s="43">
        <v>20</v>
      </c>
    </row>
    <row r="21" spans="1:39" ht="13.5">
      <c r="A21" s="20" t="s">
        <v>110</v>
      </c>
      <c r="B21" s="49">
        <f>fck/B16</f>
        <v>16.666666666666668</v>
      </c>
      <c r="C21" s="2" t="s">
        <v>7</v>
      </c>
      <c r="D21" s="33" t="s">
        <v>136</v>
      </c>
      <c r="E21" s="2" t="s">
        <v>132</v>
      </c>
      <c r="AB21" s="12" t="s">
        <v>27</v>
      </c>
      <c r="AC21" s="12" t="s">
        <v>28</v>
      </c>
      <c r="AD21" s="12" t="s">
        <v>29</v>
      </c>
      <c r="AF21" s="21" t="s">
        <v>53</v>
      </c>
      <c r="AG21" s="34">
        <f>-B67</f>
        <v>0</v>
      </c>
      <c r="AH21" s="2" t="s">
        <v>63</v>
      </c>
      <c r="AL21" s="42" t="s">
        <v>28</v>
      </c>
      <c r="AM21" s="43">
        <v>20</v>
      </c>
    </row>
    <row r="22" spans="1:39" ht="13.5">
      <c r="A22" s="20" t="s">
        <v>111</v>
      </c>
      <c r="B22" s="36">
        <f>B15/B16</f>
        <v>13.333333333333334</v>
      </c>
      <c r="C22" s="2" t="s">
        <v>7</v>
      </c>
      <c r="D22" s="33" t="s">
        <v>137</v>
      </c>
      <c r="E22" s="2" t="s">
        <v>133</v>
      </c>
      <c r="AB22" s="12" t="s">
        <v>30</v>
      </c>
      <c r="AC22" s="12" t="s">
        <v>31</v>
      </c>
      <c r="AD22" s="12" t="s">
        <v>32</v>
      </c>
      <c r="AL22" s="42" t="s">
        <v>31</v>
      </c>
      <c r="AM22" s="43">
        <v>25</v>
      </c>
    </row>
    <row r="23" spans="1:39" ht="13.5">
      <c r="A23" s="20" t="s">
        <v>5</v>
      </c>
      <c r="B23" s="37">
        <f>B17/B18</f>
        <v>434.7826086956522</v>
      </c>
      <c r="C23" s="2" t="s">
        <v>7</v>
      </c>
      <c r="D23" s="33" t="s">
        <v>138</v>
      </c>
      <c r="E23" s="2" t="s">
        <v>69</v>
      </c>
      <c r="AB23" s="12" t="s">
        <v>33</v>
      </c>
      <c r="AC23" s="12" t="s">
        <v>15</v>
      </c>
      <c r="AD23" s="12" t="s">
        <v>34</v>
      </c>
      <c r="AL23" s="42" t="s">
        <v>15</v>
      </c>
      <c r="AM23" s="43">
        <v>25</v>
      </c>
    </row>
    <row r="24" spans="1:39" ht="13.5">
      <c r="A24" s="20" t="s">
        <v>88</v>
      </c>
      <c r="B24" s="48">
        <f>B5/2</f>
        <v>25</v>
      </c>
      <c r="C24" s="35" t="s">
        <v>52</v>
      </c>
      <c r="D24" s="33" t="s">
        <v>139</v>
      </c>
      <c r="E24" s="2" t="s">
        <v>90</v>
      </c>
      <c r="F24"/>
      <c r="AB24" s="12" t="s">
        <v>35</v>
      </c>
      <c r="AC24" s="12" t="s">
        <v>36</v>
      </c>
      <c r="AD24" s="12" t="s">
        <v>37</v>
      </c>
      <c r="AF24" s="15"/>
      <c r="AG24" s="16" t="e">
        <f>"Classe d'environnement "&amp;#REF!</f>
        <v>#REF!</v>
      </c>
      <c r="AL24" s="42" t="s">
        <v>36</v>
      </c>
      <c r="AM24" s="43">
        <v>25</v>
      </c>
    </row>
    <row r="25" spans="1:39" ht="13.5">
      <c r="A25" s="20" t="s">
        <v>89</v>
      </c>
      <c r="B25" s="48">
        <f>B24+B6</f>
        <v>75</v>
      </c>
      <c r="C25" s="35" t="s">
        <v>52</v>
      </c>
      <c r="D25" s="33" t="s">
        <v>140</v>
      </c>
      <c r="E25" s="2" t="s">
        <v>91</v>
      </c>
      <c r="F25"/>
      <c r="G25"/>
      <c r="AB25" s="12" t="s">
        <v>38</v>
      </c>
      <c r="AC25" s="12" t="s">
        <v>39</v>
      </c>
      <c r="AD25" s="13" t="s">
        <v>67</v>
      </c>
      <c r="AF25" s="17" t="s">
        <v>48</v>
      </c>
      <c r="AG25" s="18" t="e">
        <f>Classex(TabXCB,TabXCP,fck,#REF!,#REF!,#REF!,1)</f>
        <v>#VALUE!</v>
      </c>
      <c r="AL25" s="42" t="s">
        <v>39</v>
      </c>
      <c r="AM25" s="43">
        <v>30</v>
      </c>
    </row>
    <row r="26" spans="1:39" ht="14.25">
      <c r="A26" s="20" t="s">
        <v>92</v>
      </c>
      <c r="B26" s="47">
        <f>B8*B5/1000</f>
        <v>1.25</v>
      </c>
      <c r="C26" s="35" t="s">
        <v>97</v>
      </c>
      <c r="D26" s="33" t="s">
        <v>141</v>
      </c>
      <c r="E26" s="2" t="s">
        <v>134</v>
      </c>
      <c r="F26"/>
      <c r="G26"/>
      <c r="AB26" s="12" t="s">
        <v>40</v>
      </c>
      <c r="AC26" s="12" t="s">
        <v>41</v>
      </c>
      <c r="AD26" s="14"/>
      <c r="AF26" s="17" t="s">
        <v>49</v>
      </c>
      <c r="AG26" s="13" t="e">
        <f>Classex(TabXCB,TabXCP,fck,#REF!,#REF!,#REF!,2)</f>
        <v>#VALUE!</v>
      </c>
      <c r="AL26" s="42" t="s">
        <v>41</v>
      </c>
      <c r="AM26" s="43">
        <v>35</v>
      </c>
    </row>
    <row r="27" spans="1:39" ht="14.25">
      <c r="A27" s="20" t="s">
        <v>93</v>
      </c>
      <c r="B27" s="47">
        <f>B8*B6/1000</f>
        <v>1.25</v>
      </c>
      <c r="C27" s="35" t="s">
        <v>97</v>
      </c>
      <c r="D27" s="33" t="s">
        <v>142</v>
      </c>
      <c r="E27" s="2" t="s">
        <v>135</v>
      </c>
      <c r="F27"/>
      <c r="G27"/>
      <c r="AB27" s="12" t="s">
        <v>42</v>
      </c>
      <c r="AC27" s="12" t="s">
        <v>43</v>
      </c>
      <c r="AD27" s="14"/>
      <c r="AL27" s="42" t="s">
        <v>43</v>
      </c>
      <c r="AM27" s="43">
        <v>30</v>
      </c>
    </row>
    <row r="28" spans="1:39" ht="14.25">
      <c r="A28" s="20" t="s">
        <v>108</v>
      </c>
      <c r="B28" s="1">
        <f>B12*(B26+B27)</f>
        <v>3.375</v>
      </c>
      <c r="C28" s="35" t="s">
        <v>97</v>
      </c>
      <c r="D28" s="33" t="s">
        <v>143</v>
      </c>
      <c r="E28" s="2"/>
      <c r="F28"/>
      <c r="G28"/>
      <c r="AB28" s="12" t="s">
        <v>44</v>
      </c>
      <c r="AC28" s="12" t="s">
        <v>45</v>
      </c>
      <c r="AD28" s="14"/>
      <c r="AL28" s="42" t="s">
        <v>45</v>
      </c>
      <c r="AM28" s="43">
        <v>30</v>
      </c>
    </row>
    <row r="29" spans="1:39" ht="14.25">
      <c r="A29" s="20" t="s">
        <v>109</v>
      </c>
      <c r="B29" s="1">
        <f>B12*B9+B13*B11</f>
        <v>5.1</v>
      </c>
      <c r="C29" s="35" t="s">
        <v>97</v>
      </c>
      <c r="D29" s="33" t="s">
        <v>144</v>
      </c>
      <c r="E29" s="2"/>
      <c r="F29"/>
      <c r="G29"/>
      <c r="AB29" s="13" t="s">
        <v>46</v>
      </c>
      <c r="AC29" s="13" t="s">
        <v>47</v>
      </c>
      <c r="AD29" s="14"/>
      <c r="AL29" s="42" t="s">
        <v>47</v>
      </c>
      <c r="AM29" s="43">
        <v>35</v>
      </c>
    </row>
    <row r="30" spans="1:39" ht="13.5">
      <c r="A30" s="20" t="s">
        <v>116</v>
      </c>
      <c r="B30" s="49">
        <f>5/4*B28*B4/2</f>
        <v>7.3828125</v>
      </c>
      <c r="C30" s="35" t="s">
        <v>117</v>
      </c>
      <c r="D30" s="46" t="s">
        <v>145</v>
      </c>
      <c r="E30" s="2" t="s">
        <v>118</v>
      </c>
      <c r="F30"/>
      <c r="G30"/>
      <c r="AL30" s="42" t="s">
        <v>76</v>
      </c>
      <c r="AM30" s="43">
        <v>25</v>
      </c>
    </row>
    <row r="31" spans="1:39" ht="12">
      <c r="A31" s="20"/>
      <c r="D31" s="46"/>
      <c r="E31" s="2"/>
      <c r="F31"/>
      <c r="G31"/>
      <c r="AL31" s="42" t="s">
        <v>78</v>
      </c>
      <c r="AM31" s="43">
        <v>25</v>
      </c>
    </row>
    <row r="32" spans="1:39" ht="12">
      <c r="A32" s="3" t="s">
        <v>159</v>
      </c>
      <c r="M32" s="2"/>
      <c r="N32" s="2"/>
      <c r="AL32" s="42" t="s">
        <v>79</v>
      </c>
      <c r="AM32" s="43">
        <v>30</v>
      </c>
    </row>
    <row r="33" spans="1:39" ht="12">
      <c r="A33" s="3"/>
      <c r="B33" s="49" t="s">
        <v>146</v>
      </c>
      <c r="C33" s="35" t="s">
        <v>147</v>
      </c>
      <c r="M33" s="2"/>
      <c r="N33" s="2"/>
      <c r="AL33" s="42" t="s">
        <v>77</v>
      </c>
      <c r="AM33" s="43">
        <v>30</v>
      </c>
    </row>
    <row r="34" spans="1:39" ht="12">
      <c r="A34" s="50" t="s">
        <v>123</v>
      </c>
      <c r="B34" s="51">
        <f>B4/4</f>
        <v>0.875</v>
      </c>
      <c r="C34" s="51">
        <f>B4/2</f>
        <v>1.75</v>
      </c>
      <c r="D34" s="52" t="s">
        <v>8</v>
      </c>
      <c r="E34"/>
      <c r="F34"/>
      <c r="G34"/>
      <c r="M34" s="2"/>
      <c r="N34" s="2"/>
      <c r="AL34" s="42" t="s">
        <v>80</v>
      </c>
      <c r="AM34" s="43">
        <v>35</v>
      </c>
    </row>
    <row r="35" spans="1:39" ht="13.5">
      <c r="A35" s="53" t="s">
        <v>121</v>
      </c>
      <c r="B35" s="54">
        <f>0.5*B28*B34*(B4/2-B34)-B28*B4/2*B34/8</f>
        <v>0.64599609375</v>
      </c>
      <c r="C35" s="54">
        <f>0.5*B28*C34*(B4/2-C34)-B28*B4/2*C34/8</f>
        <v>-1.2919921875</v>
      </c>
      <c r="D35" s="55" t="s">
        <v>122</v>
      </c>
      <c r="E35" s="67" t="s">
        <v>148</v>
      </c>
      <c r="F35"/>
      <c r="G35"/>
      <c r="O35"/>
      <c r="AL35" s="44" t="s">
        <v>81</v>
      </c>
      <c r="AM35" s="45">
        <v>40</v>
      </c>
    </row>
    <row r="36" spans="1:15" ht="14.25">
      <c r="A36" s="56" t="s">
        <v>8</v>
      </c>
      <c r="B36" s="54">
        <f>B35/$B24^2/$B21*1000</f>
        <v>0.06201562499999999</v>
      </c>
      <c r="C36" s="54">
        <f>ABS(C35/$B24^2/$B21*1000)</f>
        <v>0.12403124999999998</v>
      </c>
      <c r="D36" s="57" t="s">
        <v>126</v>
      </c>
      <c r="E36" s="33" t="s">
        <v>150</v>
      </c>
      <c r="F36"/>
      <c r="G36"/>
      <c r="H36"/>
      <c r="I36"/>
      <c r="J36"/>
      <c r="K36"/>
      <c r="L36"/>
      <c r="M36"/>
      <c r="N36"/>
      <c r="O36"/>
    </row>
    <row r="37" spans="1:15" ht="14.25">
      <c r="A37" s="53" t="s">
        <v>125</v>
      </c>
      <c r="B37" s="54">
        <f>0.5*B24*(1+SQRT(1-2*B36))/1000</f>
        <v>0.024199150276302123</v>
      </c>
      <c r="C37" s="54">
        <f>0.5*B24*(1+SQRT(1-2*C36))/1000</f>
        <v>0.02333929123028808</v>
      </c>
      <c r="D37" s="57" t="s">
        <v>8</v>
      </c>
      <c r="E37" s="33" t="s">
        <v>157</v>
      </c>
      <c r="F37"/>
      <c r="G37"/>
      <c r="H37"/>
      <c r="I37"/>
      <c r="J37"/>
      <c r="K37"/>
      <c r="L37"/>
      <c r="M37"/>
      <c r="N37"/>
      <c r="O37"/>
    </row>
    <row r="38" spans="1:15" ht="13.5">
      <c r="A38" s="58" t="s">
        <v>127</v>
      </c>
      <c r="B38" s="59">
        <f>B35/B37</f>
        <v>26.69499078992929</v>
      </c>
      <c r="C38" s="59">
        <f>ABS(C35/C37)</f>
        <v>55.35695899039745</v>
      </c>
      <c r="D38" s="60" t="s">
        <v>122</v>
      </c>
      <c r="E38" s="33" t="s">
        <v>151</v>
      </c>
      <c r="F38"/>
      <c r="G38"/>
      <c r="H38"/>
      <c r="I38"/>
      <c r="J38"/>
      <c r="K38"/>
      <c r="L38"/>
      <c r="M38"/>
      <c r="N38"/>
      <c r="O38"/>
    </row>
    <row r="39" spans="1:15" ht="12">
      <c r="A39" s="3" t="s">
        <v>160</v>
      </c>
      <c r="H39"/>
      <c r="I39"/>
      <c r="J39"/>
      <c r="K39"/>
      <c r="L39"/>
      <c r="M39"/>
      <c r="N39"/>
      <c r="O39"/>
    </row>
    <row r="40" spans="1:15" ht="13.5">
      <c r="A40" s="50" t="s">
        <v>124</v>
      </c>
      <c r="B40" s="51">
        <f>0.5*B29*B34*(B4-B34)+B30*B4/4*B34/B4*2</f>
        <v>9.087011718749999</v>
      </c>
      <c r="C40" s="51">
        <f>0.5*B29*C34*(B4-C34)+B30*B4/4*C34/B4*2</f>
        <v>14.2693359375</v>
      </c>
      <c r="D40" s="61" t="s">
        <v>122</v>
      </c>
      <c r="E40" s="67" t="s">
        <v>149</v>
      </c>
      <c r="F40"/>
      <c r="G40"/>
      <c r="H40"/>
      <c r="I40"/>
      <c r="J40"/>
      <c r="K40"/>
      <c r="L40"/>
      <c r="M40"/>
      <c r="N40"/>
      <c r="O40"/>
    </row>
    <row r="41" spans="1:15" ht="14.25">
      <c r="A41" s="53" t="s">
        <v>128</v>
      </c>
      <c r="B41" s="54">
        <f>1.25*B25/1000*(1-SQRT(1-2*(B35+B40)*1000/B25/B25/B22))</f>
        <v>0.013078513129202128</v>
      </c>
      <c r="C41" s="54">
        <f>1.25*B25/1000*(1-SQRT(1-2*(C35+C40)*1000/B25/B25/B22))</f>
        <v>0.01793774796516231</v>
      </c>
      <c r="D41" s="57" t="s">
        <v>8</v>
      </c>
      <c r="E41" s="33" t="s">
        <v>152</v>
      </c>
      <c r="F41"/>
      <c r="G41"/>
      <c r="H41"/>
      <c r="I41"/>
      <c r="J41"/>
      <c r="K41"/>
      <c r="L41"/>
      <c r="M41"/>
      <c r="N41"/>
      <c r="O41"/>
    </row>
    <row r="42" spans="1:15" ht="13.5">
      <c r="A42" s="53" t="s">
        <v>129</v>
      </c>
      <c r="B42" s="54">
        <f>0.8*B41*$B22</f>
        <v>0.1395041400448227</v>
      </c>
      <c r="C42" s="54">
        <f>0.8*C41*$B22</f>
        <v>0.19133597829506466</v>
      </c>
      <c r="D42" s="57" t="s">
        <v>117</v>
      </c>
      <c r="E42" s="33" t="s">
        <v>153</v>
      </c>
      <c r="F42"/>
      <c r="G42"/>
      <c r="H42"/>
      <c r="I42"/>
      <c r="J42"/>
      <c r="K42"/>
      <c r="L42"/>
      <c r="M42"/>
      <c r="N42"/>
      <c r="O42"/>
    </row>
    <row r="43" spans="1:15" ht="14.25">
      <c r="A43" s="58" t="s">
        <v>54</v>
      </c>
      <c r="B43" s="62">
        <f>B42/$B23*10000</f>
        <v>3.208595221030922</v>
      </c>
      <c r="C43" s="62">
        <f>C42/$B23*10000</f>
        <v>4.400727500786487</v>
      </c>
      <c r="D43" s="60" t="s">
        <v>6</v>
      </c>
      <c r="E43" s="33" t="s">
        <v>154</v>
      </c>
      <c r="F43"/>
      <c r="G43"/>
      <c r="H43"/>
      <c r="I43"/>
      <c r="J43"/>
      <c r="K43"/>
      <c r="L43"/>
      <c r="M43"/>
      <c r="N43"/>
      <c r="O43"/>
    </row>
    <row r="44" spans="1:15" ht="12">
      <c r="A44" s="3" t="s">
        <v>161</v>
      </c>
      <c r="G44"/>
      <c r="H44"/>
      <c r="I44"/>
      <c r="J44"/>
      <c r="K44"/>
      <c r="L44"/>
      <c r="M44"/>
      <c r="N44"/>
      <c r="O44"/>
    </row>
    <row r="45" spans="1:15" ht="14.25">
      <c r="A45" s="50" t="s">
        <v>108</v>
      </c>
      <c r="B45" s="51">
        <f>B12*B26+B13*B27+B13*B10</f>
        <v>6.5625</v>
      </c>
      <c r="C45" s="51">
        <f>B45</f>
        <v>6.5625</v>
      </c>
      <c r="D45" s="61" t="s">
        <v>97</v>
      </c>
      <c r="E45" s="33" t="s">
        <v>155</v>
      </c>
      <c r="F45"/>
      <c r="G45"/>
      <c r="H45"/>
      <c r="I45"/>
      <c r="J45"/>
      <c r="K45"/>
      <c r="L45"/>
      <c r="M45"/>
      <c r="N45"/>
      <c r="O45"/>
    </row>
    <row r="46" spans="1:15" ht="13.5">
      <c r="A46" s="53" t="s">
        <v>130</v>
      </c>
      <c r="B46" s="54">
        <f>0.5*B45*B34*(B4/2-B34)-B45*B4/2*B34/8</f>
        <v>1.256103515625</v>
      </c>
      <c r="C46" s="54">
        <f>0.5*B45*C34*(B4/2-C34)-B45*B4/2*C34/8</f>
        <v>-2.51220703125</v>
      </c>
      <c r="D46" s="55" t="s">
        <v>122</v>
      </c>
      <c r="E46" s="33" t="s">
        <v>156</v>
      </c>
      <c r="F46"/>
      <c r="G46"/>
      <c r="H46"/>
      <c r="I46"/>
      <c r="J46"/>
      <c r="K46"/>
      <c r="L46"/>
      <c r="M46"/>
      <c r="N46"/>
      <c r="O46"/>
    </row>
    <row r="47" spans="1:15" ht="14.25">
      <c r="A47" s="56" t="s">
        <v>8</v>
      </c>
      <c r="B47" s="54">
        <f>B46/B24^2/B21*1000</f>
        <v>0.12058593749999998</v>
      </c>
      <c r="C47" s="54">
        <f>ABS(C46/B24^2/B21*1000)</f>
        <v>0.24117187499999995</v>
      </c>
      <c r="D47" s="57" t="s">
        <v>126</v>
      </c>
      <c r="E47" s="33" t="s">
        <v>150</v>
      </c>
      <c r="F47"/>
      <c r="G47"/>
      <c r="H47"/>
      <c r="I47"/>
      <c r="J47"/>
      <c r="K47"/>
      <c r="L47"/>
      <c r="M47"/>
      <c r="N47"/>
      <c r="O47"/>
    </row>
    <row r="48" spans="1:15" ht="14.25">
      <c r="A48" s="53" t="s">
        <v>125</v>
      </c>
      <c r="B48" s="54">
        <f>0.5*B24*(1+SQRT(1-2*B47))/1000</f>
        <v>0.02338884266261801</v>
      </c>
      <c r="C48" s="63">
        <f>0.5*B24*(1+SQRT(1-2*C47))/1000</f>
        <v>0.02149354151947385</v>
      </c>
      <c r="D48" s="57" t="s">
        <v>8</v>
      </c>
      <c r="E48" s="33" t="s">
        <v>157</v>
      </c>
      <c r="F48"/>
      <c r="G48"/>
      <c r="H48"/>
      <c r="I48"/>
      <c r="J48"/>
      <c r="K48"/>
      <c r="L48"/>
      <c r="M48"/>
      <c r="N48"/>
      <c r="O48"/>
    </row>
    <row r="49" spans="1:15" ht="14.25">
      <c r="A49" s="58" t="s">
        <v>131</v>
      </c>
      <c r="B49" s="62">
        <f>B46/B48/B23*10</f>
        <v>1.2352206253261948</v>
      </c>
      <c r="C49" s="62">
        <f>ABS(C46/C48/B23*10)</f>
        <v>2.688284835070048</v>
      </c>
      <c r="D49" s="60" t="s">
        <v>6</v>
      </c>
      <c r="E49" s="33" t="s">
        <v>158</v>
      </c>
      <c r="F49"/>
      <c r="G49"/>
      <c r="H49"/>
      <c r="I49"/>
      <c r="J49"/>
      <c r="K49"/>
      <c r="L49"/>
      <c r="M49"/>
      <c r="N49"/>
      <c r="O49"/>
    </row>
    <row r="50" spans="1:15" ht="1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ht="1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ht="1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1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1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1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ht="1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4" ht="12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7" ht="12">
      <c r="A88"/>
      <c r="B88"/>
      <c r="C88"/>
      <c r="D88"/>
      <c r="E88"/>
      <c r="F88"/>
      <c r="G88"/>
    </row>
    <row r="89" spans="1:7" ht="12">
      <c r="A89"/>
      <c r="B89"/>
      <c r="C89"/>
      <c r="D89"/>
      <c r="E89"/>
      <c r="F89"/>
      <c r="G89"/>
    </row>
    <row r="90" spans="1:7" ht="12">
      <c r="A90"/>
      <c r="B90"/>
      <c r="C90"/>
      <c r="D90"/>
      <c r="E90"/>
      <c r="F90"/>
      <c r="G90"/>
    </row>
  </sheetData>
  <sheetProtection password="DE57" sheet="1" objects="1" scenarios="1" selectLockedCells="1"/>
  <conditionalFormatting sqref="B14">
    <cfRule type="cellIs" priority="1" dxfId="1" operator="lessThan" stopIfTrue="1">
      <formula>$J$37</formula>
    </cfRule>
  </conditionalFormatting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mactho1</dc:creator>
  <cp:keywords/>
  <dc:description/>
  <cp:lastModifiedBy>Gelee Christian</cp:lastModifiedBy>
  <dcterms:created xsi:type="dcterms:W3CDTF">2010-04-21T12:32:25Z</dcterms:created>
  <dcterms:modified xsi:type="dcterms:W3CDTF">2014-05-17T10:40:58Z</dcterms:modified>
  <cp:category/>
  <cp:version/>
  <cp:contentType/>
  <cp:contentStatus/>
</cp:coreProperties>
</file>