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865" windowHeight="6930" activeTab="0"/>
  </bookViews>
  <sheets>
    <sheet name="Feuil1" sheetId="1" r:id="rId1"/>
    <sheet name="Feuil2" sheetId="2" r:id="rId2"/>
    <sheet name="Feuil3" sheetId="3" r:id="rId3"/>
  </sheets>
  <definedNames>
    <definedName name="fck">'Feuil1'!$B$8</definedName>
    <definedName name="gc">'Feuil1'!$B$59</definedName>
    <definedName name="tabfck">'Feuil1'!$X$19:$AF$32</definedName>
    <definedName name="_xlnm.Print_Area" localSheetId="0">'Feuil1'!$A$1:$M$48</definedName>
  </definedNames>
  <calcPr fullCalcOnLoad="1"/>
</workbook>
</file>

<file path=xl/sharedStrings.xml><?xml version="1.0" encoding="utf-8"?>
<sst xmlns="http://schemas.openxmlformats.org/spreadsheetml/2006/main" count="130" uniqueCount="93">
  <si>
    <t>n</t>
  </si>
  <si>
    <r>
      <t>e</t>
    </r>
    <r>
      <rPr>
        <vertAlign val="subscript"/>
        <sz val="9"/>
        <rFont val="Arial"/>
        <family val="2"/>
      </rPr>
      <t>cu2,c</t>
    </r>
  </si>
  <si>
    <r>
      <t>f</t>
    </r>
    <r>
      <rPr>
        <vertAlign val="subscript"/>
        <sz val="9"/>
        <rFont val="Arial"/>
        <family val="2"/>
      </rPr>
      <t>ck</t>
    </r>
  </si>
  <si>
    <r>
      <t>f</t>
    </r>
    <r>
      <rPr>
        <vertAlign val="subscript"/>
        <sz val="9"/>
        <rFont val="Arial"/>
        <family val="2"/>
      </rPr>
      <t>ctm</t>
    </r>
  </si>
  <si>
    <r>
      <t>E</t>
    </r>
    <r>
      <rPr>
        <vertAlign val="subscript"/>
        <sz val="9"/>
        <rFont val="Arial"/>
        <family val="2"/>
      </rPr>
      <t>cm</t>
    </r>
  </si>
  <si>
    <r>
      <t>e</t>
    </r>
    <r>
      <rPr>
        <vertAlign val="subscript"/>
        <sz val="9"/>
        <rFont val="Arial"/>
        <family val="2"/>
      </rPr>
      <t>cu1</t>
    </r>
  </si>
  <si>
    <r>
      <t>e</t>
    </r>
    <r>
      <rPr>
        <vertAlign val="subscript"/>
        <sz val="9"/>
        <rFont val="Arial"/>
        <family val="2"/>
      </rPr>
      <t>c1</t>
    </r>
  </si>
  <si>
    <r>
      <t>e</t>
    </r>
    <r>
      <rPr>
        <vertAlign val="subscript"/>
        <sz val="9"/>
        <rFont val="Arial"/>
        <family val="2"/>
      </rPr>
      <t>cu2</t>
    </r>
  </si>
  <si>
    <r>
      <t>e</t>
    </r>
    <r>
      <rPr>
        <vertAlign val="subscript"/>
        <sz val="9"/>
        <rFont val="Arial"/>
        <family val="2"/>
      </rPr>
      <t>c2</t>
    </r>
  </si>
  <si>
    <t>k</t>
  </si>
  <si>
    <t>a</t>
  </si>
  <si>
    <t>b</t>
  </si>
  <si>
    <r>
      <t>s</t>
    </r>
    <r>
      <rPr>
        <vertAlign val="subscript"/>
        <sz val="9"/>
        <rFont val="Arial"/>
        <family val="2"/>
      </rPr>
      <t>c1</t>
    </r>
  </si>
  <si>
    <r>
      <t>A</t>
    </r>
    <r>
      <rPr>
        <vertAlign val="subscript"/>
        <sz val="9"/>
        <rFont val="Arial"/>
        <family val="2"/>
      </rPr>
      <t>c0</t>
    </r>
  </si>
  <si>
    <r>
      <t>s</t>
    </r>
    <r>
      <rPr>
        <vertAlign val="subscript"/>
        <sz val="9"/>
        <rFont val="Arial"/>
        <family val="2"/>
      </rPr>
      <t>c1</t>
    </r>
    <r>
      <rPr>
        <sz val="9"/>
        <rFont val="Arial"/>
        <family val="2"/>
      </rPr>
      <t>/f</t>
    </r>
    <r>
      <rPr>
        <vertAlign val="subscript"/>
        <sz val="9"/>
        <rFont val="Arial"/>
        <family val="2"/>
      </rPr>
      <t>cd</t>
    </r>
  </si>
  <si>
    <r>
      <t>g</t>
    </r>
    <r>
      <rPr>
        <vertAlign val="subscript"/>
        <sz val="9"/>
        <rFont val="Arial"/>
        <family val="2"/>
      </rPr>
      <t>c</t>
    </r>
  </si>
  <si>
    <r>
      <t>f</t>
    </r>
    <r>
      <rPr>
        <vertAlign val="subscript"/>
        <sz val="9"/>
        <rFont val="Arial"/>
        <family val="2"/>
      </rPr>
      <t>cd</t>
    </r>
  </si>
  <si>
    <r>
      <t>F</t>
    </r>
    <r>
      <rPr>
        <vertAlign val="subscript"/>
        <sz val="9"/>
        <rFont val="Arial"/>
        <family val="2"/>
      </rPr>
      <t>Ed</t>
    </r>
  </si>
  <si>
    <t>D</t>
  </si>
  <si>
    <t>h</t>
  </si>
  <si>
    <r>
      <t>A</t>
    </r>
    <r>
      <rPr>
        <vertAlign val="subscript"/>
        <sz val="9"/>
        <rFont val="Arial"/>
        <family val="2"/>
      </rPr>
      <t>c1</t>
    </r>
  </si>
  <si>
    <r>
      <t>f</t>
    </r>
    <r>
      <rPr>
        <vertAlign val="subscript"/>
        <sz val="9"/>
        <rFont val="Arial"/>
        <family val="2"/>
      </rPr>
      <t>yk</t>
    </r>
  </si>
  <si>
    <r>
      <t>g</t>
    </r>
    <r>
      <rPr>
        <vertAlign val="subscript"/>
        <sz val="9"/>
        <rFont val="Arial"/>
        <family val="2"/>
      </rPr>
      <t>s</t>
    </r>
  </si>
  <si>
    <r>
      <t>f</t>
    </r>
    <r>
      <rPr>
        <vertAlign val="subscript"/>
        <sz val="9"/>
        <rFont val="Arial"/>
        <family val="2"/>
      </rPr>
      <t>yd</t>
    </r>
  </si>
  <si>
    <r>
      <t>a</t>
    </r>
    <r>
      <rPr>
        <vertAlign val="subscript"/>
        <sz val="9"/>
        <rFont val="Arial"/>
        <family val="2"/>
      </rPr>
      <t>1</t>
    </r>
  </si>
  <si>
    <r>
      <t>b</t>
    </r>
    <r>
      <rPr>
        <vertAlign val="subscript"/>
        <sz val="9"/>
        <rFont val="Arial"/>
        <family val="2"/>
      </rPr>
      <t>1</t>
    </r>
  </si>
  <si>
    <t>Charge localisée § 6.7</t>
  </si>
  <si>
    <t>Béton confiné § 3.1.9</t>
  </si>
  <si>
    <t>m</t>
  </si>
  <si>
    <r>
      <t>m</t>
    </r>
    <r>
      <rPr>
        <vertAlign val="superscript"/>
        <sz val="9"/>
        <rFont val="Arial"/>
        <family val="2"/>
      </rPr>
      <t>2</t>
    </r>
  </si>
  <si>
    <t>MPa</t>
  </si>
  <si>
    <t>MN</t>
  </si>
  <si>
    <r>
      <t>cm</t>
    </r>
    <r>
      <rPr>
        <vertAlign val="superscript"/>
        <sz val="9"/>
        <rFont val="Arial"/>
        <family val="2"/>
      </rPr>
      <t>2</t>
    </r>
  </si>
  <si>
    <r>
      <t>A</t>
    </r>
    <r>
      <rPr>
        <vertAlign val="subscript"/>
        <sz val="9"/>
        <rFont val="Arial"/>
        <family val="2"/>
      </rPr>
      <t>s</t>
    </r>
  </si>
  <si>
    <t>‰</t>
  </si>
  <si>
    <t>Maxi</t>
  </si>
  <si>
    <r>
      <t>s</t>
    </r>
    <r>
      <rPr>
        <vertAlign val="subscript"/>
        <sz val="9"/>
        <rFont val="Arial"/>
        <family val="2"/>
      </rPr>
      <t>c2</t>
    </r>
  </si>
  <si>
    <r>
      <t>s</t>
    </r>
    <r>
      <rPr>
        <vertAlign val="subscript"/>
        <sz val="9"/>
        <rFont val="Arial"/>
        <family val="2"/>
      </rPr>
      <t>c2a</t>
    </r>
  </si>
  <si>
    <r>
      <t>s</t>
    </r>
    <r>
      <rPr>
        <vertAlign val="subscript"/>
        <sz val="9"/>
        <rFont val="Arial"/>
        <family val="2"/>
      </rPr>
      <t>c2b</t>
    </r>
  </si>
  <si>
    <t>r</t>
  </si>
  <si>
    <t>Eq. (3.26)</t>
  </si>
  <si>
    <t>Eq. (3.27)</t>
  </si>
  <si>
    <t>Eq. (3.24)</t>
  </si>
  <si>
    <t>Eq. (3.25)</t>
  </si>
  <si>
    <r>
      <t>f</t>
    </r>
    <r>
      <rPr>
        <vertAlign val="subscript"/>
        <sz val="9"/>
        <rFont val="Arial"/>
        <family val="2"/>
      </rPr>
      <t>ck,c</t>
    </r>
  </si>
  <si>
    <t>%</t>
  </si>
  <si>
    <r>
      <t>e</t>
    </r>
    <r>
      <rPr>
        <vertAlign val="subscript"/>
        <sz val="9"/>
        <rFont val="Arial"/>
        <family val="2"/>
      </rPr>
      <t>c2,c</t>
    </r>
  </si>
  <si>
    <r>
      <t xml:space="preserve">= </t>
    </r>
    <r>
      <rPr>
        <sz val="9"/>
        <rFont val="Symbol"/>
        <family val="1"/>
      </rPr>
      <t>s</t>
    </r>
    <r>
      <rPr>
        <vertAlign val="subscript"/>
        <sz val="9"/>
        <rFont val="Arial"/>
        <family val="2"/>
      </rPr>
      <t>c2</t>
    </r>
    <r>
      <rPr>
        <sz val="9"/>
        <rFont val="Arial"/>
        <family val="0"/>
      </rPr>
      <t>/f</t>
    </r>
    <r>
      <rPr>
        <vertAlign val="subscript"/>
        <sz val="9"/>
        <rFont val="Arial"/>
        <family val="2"/>
      </rPr>
      <t>yd</t>
    </r>
  </si>
  <si>
    <r>
      <t xml:space="preserve">= </t>
    </r>
    <r>
      <rPr>
        <sz val="9"/>
        <rFont val="Symbol"/>
        <family val="1"/>
      </rPr>
      <t>s</t>
    </r>
    <r>
      <rPr>
        <vertAlign val="subscript"/>
        <sz val="9"/>
        <rFont val="Arial"/>
        <family val="2"/>
      </rPr>
      <t>c1</t>
    </r>
    <r>
      <rPr>
        <sz val="9"/>
        <rFont val="Arial"/>
        <family val="0"/>
      </rPr>
      <t>.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c</t>
    </r>
  </si>
  <si>
    <r>
      <t>= F</t>
    </r>
    <r>
      <rPr>
        <vertAlign val="subscript"/>
        <sz val="9"/>
        <rFont val="Arial"/>
        <family val="2"/>
      </rPr>
      <t>Ed</t>
    </r>
    <r>
      <rPr>
        <sz val="9"/>
        <rFont val="Arial"/>
        <family val="0"/>
      </rPr>
      <t>/A</t>
    </r>
    <r>
      <rPr>
        <vertAlign val="subscript"/>
        <sz val="9"/>
        <rFont val="Arial"/>
        <family val="2"/>
      </rPr>
      <t>c0</t>
    </r>
  </si>
  <si>
    <t>= a.b</t>
  </si>
  <si>
    <r>
      <t>= f</t>
    </r>
    <r>
      <rPr>
        <vertAlign val="subscript"/>
        <sz val="9"/>
        <rFont val="Arial"/>
        <family val="2"/>
      </rPr>
      <t>ck</t>
    </r>
    <r>
      <rPr>
        <sz val="9"/>
        <rFont val="Arial"/>
        <family val="0"/>
      </rPr>
      <t>/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c</t>
    </r>
  </si>
  <si>
    <r>
      <t>= f</t>
    </r>
    <r>
      <rPr>
        <vertAlign val="subscript"/>
        <sz val="9"/>
        <rFont val="Arial"/>
        <family val="2"/>
      </rPr>
      <t>cyk</t>
    </r>
    <r>
      <rPr>
        <sz val="9"/>
        <rFont val="Arial"/>
        <family val="0"/>
      </rPr>
      <t>/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s</t>
    </r>
  </si>
  <si>
    <t>Tab. (3.1)</t>
  </si>
  <si>
    <t>Charge concentrée de calcul</t>
  </si>
  <si>
    <t>largeur de la charge</t>
  </si>
  <si>
    <t>longueur de la charge</t>
  </si>
  <si>
    <t>résistance du béton</t>
  </si>
  <si>
    <t>limite élastique acier</t>
  </si>
  <si>
    <t>coefficient béton</t>
  </si>
  <si>
    <t>coefficient acier</t>
  </si>
  <si>
    <t>aire chargée</t>
  </si>
  <si>
    <t>contrainte de calcul du béton</t>
  </si>
  <si>
    <t>contrainte de calcul de l'acier</t>
  </si>
  <si>
    <t>contrainte de compression sous la charge</t>
  </si>
  <si>
    <t>141 - Charge localisée - Béton confiné</t>
  </si>
  <si>
    <t>hauteur retenue</t>
  </si>
  <si>
    <t>aire à la base</t>
  </si>
  <si>
    <t>hauteur calculée</t>
  </si>
  <si>
    <t>contrainte limite</t>
  </si>
  <si>
    <t>section armatures nécessaires</t>
  </si>
  <si>
    <t>largeur mini à la base</t>
  </si>
  <si>
    <t>longueur mini à la base</t>
  </si>
  <si>
    <t>profondeur des armatures</t>
  </si>
  <si>
    <t>d</t>
  </si>
  <si>
    <t>contrainte limite nécessaire</t>
  </si>
  <si>
    <t>contrainte de confinement transversal</t>
  </si>
  <si>
    <t>% d'armatures nécessaires</t>
  </si>
  <si>
    <t>Poisson</t>
  </si>
  <si>
    <t>(discriminant)</t>
  </si>
  <si>
    <r>
      <t>= f</t>
    </r>
    <r>
      <rPr>
        <vertAlign val="subscript"/>
        <sz val="9"/>
        <rFont val="Arial"/>
        <family val="2"/>
      </rPr>
      <t>yd</t>
    </r>
    <r>
      <rPr>
        <sz val="9"/>
        <rFont val="Arial"/>
        <family val="0"/>
      </rPr>
      <t>/E</t>
    </r>
    <r>
      <rPr>
        <vertAlign val="subscript"/>
        <sz val="9"/>
        <rFont val="Arial"/>
        <family val="2"/>
      </rPr>
      <t>s</t>
    </r>
    <r>
      <rPr>
        <sz val="9"/>
        <rFont val="Arial"/>
        <family val="2"/>
      </rPr>
      <t xml:space="preserve"> sinon </t>
    </r>
    <r>
      <rPr>
        <sz val="9"/>
        <rFont val="Symbol"/>
        <family val="1"/>
      </rPr>
      <t>s</t>
    </r>
    <r>
      <rPr>
        <vertAlign val="subscript"/>
        <sz val="9"/>
        <rFont val="Arial"/>
        <family val="2"/>
      </rPr>
      <t>s</t>
    </r>
    <r>
      <rPr>
        <sz val="9"/>
        <rFont val="Arial"/>
        <family val="2"/>
      </rPr>
      <t xml:space="preserve"> = </t>
    </r>
  </si>
  <si>
    <r>
      <t>n</t>
    </r>
    <r>
      <rPr>
        <sz val="9"/>
        <rFont val="Arial"/>
        <family val="2"/>
      </rPr>
      <t>.</t>
    </r>
    <r>
      <rPr>
        <sz val="9"/>
        <rFont val="Symbol"/>
        <family val="1"/>
      </rPr>
      <t>e</t>
    </r>
    <r>
      <rPr>
        <vertAlign val="subscript"/>
        <sz val="9"/>
        <rFont val="Arial"/>
        <family val="2"/>
      </rPr>
      <t>c2,c</t>
    </r>
  </si>
  <si>
    <t>Données</t>
  </si>
  <si>
    <t>contrainte de confinement transversal retenue</t>
  </si>
  <si>
    <t>largeur à la base de la zone frettée</t>
  </si>
  <si>
    <t>longueur à la base de la zone frettée</t>
  </si>
  <si>
    <r>
      <t>A</t>
    </r>
    <r>
      <rPr>
        <vertAlign val="subscript"/>
        <sz val="9"/>
        <rFont val="Arial"/>
        <family val="2"/>
      </rPr>
      <t>s,a</t>
    </r>
  </si>
  <si>
    <r>
      <t>A</t>
    </r>
    <r>
      <rPr>
        <vertAlign val="subscript"/>
        <sz val="9"/>
        <rFont val="Arial"/>
        <family val="2"/>
      </rPr>
      <t>s,b</t>
    </r>
  </si>
  <si>
    <t>hauteur de la zone frettée</t>
  </si>
  <si>
    <r>
      <t xml:space="preserve">= </t>
    </r>
    <r>
      <rPr>
        <sz val="9"/>
        <rFont val="Symbol"/>
        <family val="1"/>
      </rPr>
      <t>r</t>
    </r>
    <r>
      <rPr>
        <sz val="9"/>
        <rFont val="Arial"/>
        <family val="0"/>
      </rPr>
      <t>.a</t>
    </r>
    <r>
      <rPr>
        <vertAlign val="subscript"/>
        <sz val="9"/>
        <rFont val="Arial"/>
        <family val="2"/>
      </rPr>
      <t>1</t>
    </r>
    <r>
      <rPr>
        <sz val="9"/>
        <rFont val="Arial"/>
        <family val="0"/>
      </rPr>
      <t>.h</t>
    </r>
  </si>
  <si>
    <r>
      <t xml:space="preserve">= </t>
    </r>
    <r>
      <rPr>
        <sz val="9"/>
        <rFont val="Symbol"/>
        <family val="1"/>
      </rPr>
      <t>r</t>
    </r>
    <r>
      <rPr>
        <sz val="9"/>
        <rFont val="Arial"/>
        <family val="0"/>
      </rPr>
      <t>.b</t>
    </r>
    <r>
      <rPr>
        <vertAlign val="subscript"/>
        <sz val="9"/>
        <rFont val="Arial"/>
        <family val="2"/>
      </rPr>
      <t>1</t>
    </r>
    <r>
      <rPr>
        <sz val="9"/>
        <rFont val="Arial"/>
        <family val="0"/>
      </rPr>
      <t>.h</t>
    </r>
  </si>
  <si>
    <t>section armatures nécessaires // b</t>
  </si>
  <si>
    <t>section armatures nécessaires // 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</si>
</sst>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"/>
    <numFmt numFmtId="166" formatCode="0.000"/>
    <numFmt numFmtId="167" formatCode="0.0%"/>
    <numFmt numFmtId="168" formatCode="&quot;Vrai&quot;;&quot;Vrai&quot;;&quot;Faux&quot;"/>
    <numFmt numFmtId="169" formatCode="&quot;Actif&quot;;&quot;Actif&quot;;&quot;Inactif&quot;"/>
  </numFmts>
  <fonts count="45">
    <font>
      <sz val="9"/>
      <name val="Arial"/>
      <family val="0"/>
    </font>
    <font>
      <sz val="8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9"/>
      <name val="Symbol"/>
      <family val="1"/>
    </font>
    <font>
      <vertAlign val="subscript"/>
      <sz val="9"/>
      <name val="Arial"/>
      <family val="2"/>
    </font>
    <font>
      <vertAlign val="superscript"/>
      <sz val="9"/>
      <name val="Arial"/>
      <family val="2"/>
    </font>
    <font>
      <b/>
      <sz val="9"/>
      <name val="Helv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ck"/>
      <right style="thick"/>
      <top style="thick"/>
      <bottom style="hair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1" fontId="0" fillId="0" borderId="12" xfId="0" applyNumberFormat="1" applyFont="1" applyBorder="1" applyAlignment="1" applyProtection="1">
      <alignment horizontal="center"/>
      <protection/>
    </xf>
    <xf numFmtId="1" fontId="0" fillId="0" borderId="13" xfId="0" applyNumberFormat="1" applyFont="1" applyBorder="1" applyAlignment="1" applyProtection="1">
      <alignment horizontal="center"/>
      <protection/>
    </xf>
    <xf numFmtId="1" fontId="0" fillId="0" borderId="14" xfId="0" applyNumberFormat="1" applyFont="1" applyFill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166" fontId="0" fillId="0" borderId="10" xfId="0" applyNumberFormat="1" applyFont="1" applyBorder="1" applyAlignment="1" applyProtection="1">
      <alignment horizontal="center"/>
      <protection/>
    </xf>
    <xf numFmtId="0" fontId="0" fillId="0" borderId="15" xfId="0" applyFont="1" applyBorder="1" applyAlignment="1" applyProtection="1" quotePrefix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166" fontId="0" fillId="0" borderId="11" xfId="0" applyNumberFormat="1" applyFont="1" applyBorder="1" applyAlignment="1" applyProtection="1">
      <alignment horizontal="center"/>
      <protection/>
    </xf>
    <xf numFmtId="16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21" xfId="52" applyNumberFormat="1" applyFont="1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33" borderId="23" xfId="0" applyFill="1" applyBorder="1" applyAlignment="1" applyProtection="1">
      <alignment horizontal="center"/>
      <protection locked="0"/>
    </xf>
    <xf numFmtId="0" fontId="0" fillId="33" borderId="24" xfId="0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9" fillId="0" borderId="0" xfId="0" applyFont="1" applyAlignment="1">
      <alignment horizontal="center"/>
    </xf>
    <xf numFmtId="166" fontId="0" fillId="0" borderId="22" xfId="0" applyNumberForma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Feuil1!#REF!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Feuil1!#REF!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Feuil1!#REF!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Feuil1!#REF!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9707599"/>
        <c:axId val="497480"/>
      </c:scatterChart>
      <c:valAx>
        <c:axId val="59707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480"/>
        <c:crosses val="autoZero"/>
        <c:crossBetween val="midCat"/>
        <c:dispUnits/>
      </c:valAx>
      <c:valAx>
        <c:axId val="497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075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34</xdr:row>
      <xdr:rowOff>0</xdr:rowOff>
    </xdr:from>
    <xdr:to>
      <xdr:col>21</xdr:col>
      <xdr:colOff>0</xdr:colOff>
      <xdr:row>46</xdr:row>
      <xdr:rowOff>47625</xdr:rowOff>
    </xdr:to>
    <xdr:graphicFrame>
      <xdr:nvGraphicFramePr>
        <xdr:cNvPr id="1" name="Graphique 2"/>
        <xdr:cNvGraphicFramePr/>
      </xdr:nvGraphicFramePr>
      <xdr:xfrm>
        <a:off x="10477500" y="5572125"/>
        <a:ext cx="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F364"/>
  <sheetViews>
    <sheetView showGridLines="0" tabSelected="1" view="pageBreakPreview" zoomScaleNormal="125" zoomScaleSheetLayoutView="100" zoomScalePageLayoutView="0" workbookViewId="0" topLeftCell="A1">
      <selection activeCell="A1" sqref="A1"/>
    </sheetView>
  </sheetViews>
  <sheetFormatPr defaultColWidth="7.57421875" defaultRowHeight="12"/>
  <cols>
    <col min="1" max="1" width="6.28125" style="1" customWidth="1"/>
    <col min="2" max="2" width="7.57421875" style="1" customWidth="1"/>
    <col min="3" max="3" width="8.140625" style="1" customWidth="1"/>
    <col min="4" max="4" width="8.8515625" style="1" customWidth="1"/>
    <col min="5" max="5" width="5.28125" style="1" customWidth="1"/>
    <col min="6" max="6" width="6.421875" style="1" customWidth="1"/>
    <col min="7" max="7" width="6.8515625" style="1" customWidth="1"/>
    <col min="8" max="8" width="7.7109375" style="1" customWidth="1"/>
    <col min="9" max="9" width="5.7109375" style="1" customWidth="1"/>
    <col min="10" max="10" width="8.00390625" style="1" customWidth="1"/>
    <col min="11" max="13" width="7.57421875" style="1" customWidth="1"/>
    <col min="14" max="14" width="10.57421875" style="1" customWidth="1"/>
    <col min="15" max="16384" width="7.57421875" style="1" customWidth="1"/>
  </cols>
  <sheetData>
    <row r="1" spans="1:10" ht="12">
      <c r="A1" s="21" t="s">
        <v>65</v>
      </c>
      <c r="J1" s="34"/>
    </row>
    <row r="2" spans="1:10" ht="12">
      <c r="A2" s="21"/>
      <c r="J2" s="35"/>
    </row>
    <row r="3" spans="1:10" ht="12">
      <c r="A3" s="21" t="s">
        <v>82</v>
      </c>
      <c r="J3" s="34"/>
    </row>
    <row r="4" ht="12.75" thickBot="1">
      <c r="J4" s="34"/>
    </row>
    <row r="5" spans="1:10" ht="14.25" thickTop="1">
      <c r="A5" s="36" t="s">
        <v>17</v>
      </c>
      <c r="B5" s="39">
        <v>1.8</v>
      </c>
      <c r="C5" s="5" t="s">
        <v>31</v>
      </c>
      <c r="D5" s="5" t="s">
        <v>54</v>
      </c>
      <c r="J5" s="34"/>
    </row>
    <row r="6" spans="1:10" ht="12">
      <c r="A6" s="36" t="s">
        <v>10</v>
      </c>
      <c r="B6" s="40">
        <v>0.15</v>
      </c>
      <c r="C6" s="5" t="s">
        <v>28</v>
      </c>
      <c r="D6" s="5" t="s">
        <v>55</v>
      </c>
      <c r="J6" s="34"/>
    </row>
    <row r="7" spans="1:4" ht="12">
      <c r="A7" s="36" t="s">
        <v>11</v>
      </c>
      <c r="B7" s="40">
        <v>0.15</v>
      </c>
      <c r="C7" s="5" t="s">
        <v>28</v>
      </c>
      <c r="D7" s="5" t="s">
        <v>56</v>
      </c>
    </row>
    <row r="8" spans="1:4" ht="13.5">
      <c r="A8" s="36" t="s">
        <v>2</v>
      </c>
      <c r="B8" s="40">
        <v>25</v>
      </c>
      <c r="C8" s="5" t="s">
        <v>30</v>
      </c>
      <c r="D8" s="5" t="s">
        <v>57</v>
      </c>
    </row>
    <row r="9" spans="1:11" ht="13.5">
      <c r="A9" s="37" t="s">
        <v>15</v>
      </c>
      <c r="B9" s="40">
        <v>1.5</v>
      </c>
      <c r="C9" s="5"/>
      <c r="D9" s="5" t="s">
        <v>59</v>
      </c>
      <c r="K9" s="5"/>
    </row>
    <row r="10" spans="1:11" ht="13.5">
      <c r="A10" s="36" t="s">
        <v>21</v>
      </c>
      <c r="B10" s="40">
        <v>500</v>
      </c>
      <c r="C10" s="5" t="s">
        <v>30</v>
      </c>
      <c r="D10" s="5" t="s">
        <v>58</v>
      </c>
      <c r="K10" s="5"/>
    </row>
    <row r="11" spans="1:11" ht="14.25" thickBot="1">
      <c r="A11" s="37" t="s">
        <v>22</v>
      </c>
      <c r="B11" s="41">
        <v>1.15</v>
      </c>
      <c r="C11" s="5"/>
      <c r="D11" s="5" t="s">
        <v>60</v>
      </c>
      <c r="K11" s="5"/>
    </row>
    <row r="12" spans="11:20" ht="12.75" thickTop="1">
      <c r="K12" s="4"/>
      <c r="L12" s="6"/>
      <c r="R12" s="4"/>
      <c r="T12" s="5"/>
    </row>
    <row r="14" spans="1:5" ht="14.25">
      <c r="A14" s="36" t="s">
        <v>13</v>
      </c>
      <c r="B14" s="24">
        <f>B6*B7</f>
        <v>0.0225</v>
      </c>
      <c r="C14" s="5" t="s">
        <v>29</v>
      </c>
      <c r="D14" s="33" t="s">
        <v>50</v>
      </c>
      <c r="E14" s="5" t="s">
        <v>61</v>
      </c>
    </row>
    <row r="15" spans="1:5" ht="13.5">
      <c r="A15" s="36" t="s">
        <v>16</v>
      </c>
      <c r="B15" s="25">
        <f>fck/B9</f>
        <v>16.666666666666668</v>
      </c>
      <c r="C15" s="5" t="s">
        <v>30</v>
      </c>
      <c r="D15" s="33" t="s">
        <v>51</v>
      </c>
      <c r="E15" s="5" t="s">
        <v>62</v>
      </c>
    </row>
    <row r="16" spans="1:20" ht="13.5">
      <c r="A16" s="36" t="s">
        <v>23</v>
      </c>
      <c r="B16" s="26">
        <f>B10/B11</f>
        <v>434.7826086956522</v>
      </c>
      <c r="C16" s="5" t="s">
        <v>30</v>
      </c>
      <c r="D16" s="33" t="s">
        <v>52</v>
      </c>
      <c r="E16" s="5" t="s">
        <v>63</v>
      </c>
      <c r="R16" s="22" t="s">
        <v>0</v>
      </c>
      <c r="S16" s="42">
        <v>0.2</v>
      </c>
      <c r="T16" s="1" t="s">
        <v>78</v>
      </c>
    </row>
    <row r="17" spans="1:32" ht="13.5">
      <c r="A17" s="37" t="s">
        <v>12</v>
      </c>
      <c r="B17" s="25">
        <f>B5/B14</f>
        <v>80</v>
      </c>
      <c r="C17" s="5" t="s">
        <v>30</v>
      </c>
      <c r="D17" s="33" t="s">
        <v>49</v>
      </c>
      <c r="E17" s="5" t="s">
        <v>64</v>
      </c>
      <c r="R17" s="43" t="s">
        <v>8</v>
      </c>
      <c r="S17" s="2">
        <f>VLOOKUP(fck,tabfck,7)/1000</f>
        <v>0.002</v>
      </c>
      <c r="X17" s="7">
        <v>1</v>
      </c>
      <c r="Y17" s="8">
        <v>2</v>
      </c>
      <c r="Z17" s="8">
        <v>3</v>
      </c>
      <c r="AA17" s="8">
        <v>4</v>
      </c>
      <c r="AB17" s="8">
        <v>5</v>
      </c>
      <c r="AC17" s="8">
        <v>6</v>
      </c>
      <c r="AD17" s="8">
        <v>7</v>
      </c>
      <c r="AE17" s="8">
        <v>8</v>
      </c>
      <c r="AF17" s="9">
        <v>9</v>
      </c>
    </row>
    <row r="18" spans="1:32" ht="13.5">
      <c r="A18" s="37" t="s">
        <v>14</v>
      </c>
      <c r="B18" s="27">
        <f>B17/B15</f>
        <v>4.8</v>
      </c>
      <c r="C18" s="5" t="str">
        <f>IF(B18&gt;3," &gt; 3"," &lt; 3")</f>
        <v> &gt; 3</v>
      </c>
      <c r="D18" s="5"/>
      <c r="R18" s="44" t="s">
        <v>7</v>
      </c>
      <c r="S18" s="3">
        <f>VLOOKUP(fck,tabfck,6)/1000</f>
        <v>0.0035</v>
      </c>
      <c r="X18" s="10" t="s">
        <v>2</v>
      </c>
      <c r="Y18" s="11" t="s">
        <v>3</v>
      </c>
      <c r="Z18" s="11" t="s">
        <v>4</v>
      </c>
      <c r="AA18" s="12" t="s">
        <v>5</v>
      </c>
      <c r="AB18" s="12" t="s">
        <v>6</v>
      </c>
      <c r="AC18" s="12" t="s">
        <v>7</v>
      </c>
      <c r="AD18" s="12" t="s">
        <v>8</v>
      </c>
      <c r="AE18" s="11" t="s">
        <v>0</v>
      </c>
      <c r="AF18" s="13" t="s">
        <v>9</v>
      </c>
    </row>
    <row r="19" spans="1:32" ht="13.5">
      <c r="A19" s="37" t="s">
        <v>8</v>
      </c>
      <c r="B19" s="26">
        <f>S17*1000</f>
        <v>2</v>
      </c>
      <c r="C19" s="5" t="s">
        <v>34</v>
      </c>
      <c r="D19" s="5" t="s">
        <v>53</v>
      </c>
      <c r="X19" s="10">
        <v>12</v>
      </c>
      <c r="Y19" s="11">
        <v>1.6</v>
      </c>
      <c r="Z19" s="11">
        <v>27</v>
      </c>
      <c r="AA19" s="11">
        <v>3.5</v>
      </c>
      <c r="AB19" s="11">
        <v>1.8</v>
      </c>
      <c r="AC19" s="11">
        <v>3.5</v>
      </c>
      <c r="AD19" s="11">
        <v>2</v>
      </c>
      <c r="AE19" s="11">
        <v>2</v>
      </c>
      <c r="AF19" s="14">
        <f aca="true" t="shared" si="0" ref="AF19:AF32">1.05*Z19/1.2*AB19/X19*gc</f>
        <v>0</v>
      </c>
    </row>
    <row r="20" spans="1:32" ht="13.5">
      <c r="A20" s="37" t="s">
        <v>7</v>
      </c>
      <c r="B20" s="28">
        <f>S18*1000</f>
        <v>3.5</v>
      </c>
      <c r="C20" s="5" t="s">
        <v>34</v>
      </c>
      <c r="D20" s="5" t="s">
        <v>53</v>
      </c>
      <c r="R20" s="22" t="s">
        <v>18</v>
      </c>
      <c r="S20" s="23">
        <f>(B6+B7)^2-4*(B6*B7-B5/B15)</f>
        <v>0.43199999999999994</v>
      </c>
      <c r="X20" s="10">
        <v>16</v>
      </c>
      <c r="Y20" s="11">
        <v>1.9</v>
      </c>
      <c r="Z20" s="11">
        <v>29</v>
      </c>
      <c r="AA20" s="11">
        <v>3.5</v>
      </c>
      <c r="AB20" s="11">
        <v>1.9</v>
      </c>
      <c r="AC20" s="11">
        <v>3.5</v>
      </c>
      <c r="AD20" s="11">
        <v>2</v>
      </c>
      <c r="AE20" s="11">
        <v>2</v>
      </c>
      <c r="AF20" s="14">
        <f t="shared" si="0"/>
        <v>0</v>
      </c>
    </row>
    <row r="21" spans="1:32" ht="12">
      <c r="A21" s="4"/>
      <c r="R21" s="33" t="s">
        <v>79</v>
      </c>
      <c r="X21" s="10">
        <v>20</v>
      </c>
      <c r="Y21" s="11">
        <v>2.2</v>
      </c>
      <c r="Z21" s="11">
        <v>30</v>
      </c>
      <c r="AA21" s="11">
        <v>3.5</v>
      </c>
      <c r="AB21" s="11">
        <v>2</v>
      </c>
      <c r="AC21" s="11">
        <v>3.5</v>
      </c>
      <c r="AD21" s="11">
        <v>2</v>
      </c>
      <c r="AE21" s="11">
        <v>2</v>
      </c>
      <c r="AF21" s="14">
        <f t="shared" si="0"/>
        <v>0</v>
      </c>
    </row>
    <row r="22" spans="1:32" ht="12">
      <c r="A22" s="21" t="s">
        <v>26</v>
      </c>
      <c r="F22"/>
      <c r="K22"/>
      <c r="X22" s="10">
        <v>25</v>
      </c>
      <c r="Y22" s="11">
        <v>2.6</v>
      </c>
      <c r="Z22" s="11">
        <v>31</v>
      </c>
      <c r="AA22" s="11">
        <v>3.5</v>
      </c>
      <c r="AB22" s="11">
        <v>2.1</v>
      </c>
      <c r="AC22" s="11">
        <v>3.5</v>
      </c>
      <c r="AD22" s="11">
        <v>2</v>
      </c>
      <c r="AE22" s="11">
        <v>2</v>
      </c>
      <c r="AF22" s="14">
        <f t="shared" si="0"/>
        <v>0</v>
      </c>
    </row>
    <row r="23" spans="2:32" ht="12">
      <c r="B23" s="46" t="str">
        <f>IF(B18&gt;3,"inapplicable","")</f>
        <v>inapplicable</v>
      </c>
      <c r="X23" s="10">
        <v>30</v>
      </c>
      <c r="Y23" s="11">
        <v>2.9</v>
      </c>
      <c r="Z23" s="11">
        <v>33</v>
      </c>
      <c r="AA23" s="11">
        <v>3.5</v>
      </c>
      <c r="AB23" s="11">
        <v>2.2</v>
      </c>
      <c r="AC23" s="11">
        <v>3.5</v>
      </c>
      <c r="AD23" s="11">
        <v>2</v>
      </c>
      <c r="AE23" s="11">
        <v>2</v>
      </c>
      <c r="AF23" s="14">
        <f t="shared" si="0"/>
        <v>0</v>
      </c>
    </row>
    <row r="24" spans="1:32" ht="12">
      <c r="A24" s="36" t="s">
        <v>19</v>
      </c>
      <c r="B24" s="24">
        <f>IF(B18&gt;3,"",(-B6-B7+SQRT(S20))/2)</f>
      </c>
      <c r="C24" s="5" t="s">
        <v>28</v>
      </c>
      <c r="D24" s="5" t="s">
        <v>68</v>
      </c>
      <c r="X24" s="15">
        <v>35</v>
      </c>
      <c r="Y24" s="11">
        <v>3.2</v>
      </c>
      <c r="Z24" s="11">
        <v>34</v>
      </c>
      <c r="AA24" s="11">
        <v>3.5</v>
      </c>
      <c r="AB24" s="11">
        <v>2.25</v>
      </c>
      <c r="AC24" s="11">
        <v>3.5</v>
      </c>
      <c r="AD24" s="11">
        <v>2</v>
      </c>
      <c r="AE24" s="11">
        <v>2</v>
      </c>
      <c r="AF24" s="14">
        <f t="shared" si="0"/>
        <v>0</v>
      </c>
    </row>
    <row r="25" spans="1:32" ht="12">
      <c r="A25" s="36" t="s">
        <v>19</v>
      </c>
      <c r="B25" s="29">
        <f>IF(B18&gt;3,"",INT(B24*100+1)/100)</f>
      </c>
      <c r="C25" s="5" t="s">
        <v>28</v>
      </c>
      <c r="D25" s="5" t="s">
        <v>66</v>
      </c>
      <c r="J25"/>
      <c r="X25" s="15">
        <v>40</v>
      </c>
      <c r="Y25" s="11">
        <v>3.5</v>
      </c>
      <c r="Z25" s="11">
        <v>35</v>
      </c>
      <c r="AA25" s="11">
        <v>3.5</v>
      </c>
      <c r="AB25" s="11">
        <v>2.3</v>
      </c>
      <c r="AC25" s="11">
        <v>3.5</v>
      </c>
      <c r="AD25" s="11">
        <v>2</v>
      </c>
      <c r="AE25" s="11">
        <v>2</v>
      </c>
      <c r="AF25" s="14">
        <f t="shared" si="0"/>
        <v>0</v>
      </c>
    </row>
    <row r="26" spans="1:32" ht="14.25">
      <c r="A26" s="36" t="s">
        <v>20</v>
      </c>
      <c r="B26" s="29">
        <f>IF(B18&gt;3,"",(B6+B25)*(B7+B25))</f>
      </c>
      <c r="C26" s="5" t="s">
        <v>29</v>
      </c>
      <c r="D26" s="5" t="s">
        <v>67</v>
      </c>
      <c r="X26" s="10">
        <v>45</v>
      </c>
      <c r="Y26" s="11">
        <v>3.8</v>
      </c>
      <c r="Z26" s="11">
        <v>36</v>
      </c>
      <c r="AA26" s="11">
        <v>3.5</v>
      </c>
      <c r="AB26" s="11">
        <v>2.4</v>
      </c>
      <c r="AC26" s="11">
        <v>3.5</v>
      </c>
      <c r="AD26" s="11">
        <v>2</v>
      </c>
      <c r="AE26" s="11">
        <v>2</v>
      </c>
      <c r="AF26" s="14">
        <f t="shared" si="0"/>
        <v>0</v>
      </c>
    </row>
    <row r="27" spans="1:32" ht="13.5">
      <c r="A27" s="37" t="s">
        <v>12</v>
      </c>
      <c r="B27" s="25">
        <f>IF(B18&gt;3,"",B5/B26)</f>
      </c>
      <c r="C27" s="5" t="s">
        <v>30</v>
      </c>
      <c r="D27" s="5" t="s">
        <v>69</v>
      </c>
      <c r="X27" s="10">
        <v>50</v>
      </c>
      <c r="Y27" s="11">
        <v>4.1</v>
      </c>
      <c r="Z27" s="11">
        <v>37</v>
      </c>
      <c r="AA27" s="11">
        <v>3.5</v>
      </c>
      <c r="AB27" s="11">
        <v>2.45</v>
      </c>
      <c r="AC27" s="11">
        <v>3.5</v>
      </c>
      <c r="AD27" s="11">
        <v>2</v>
      </c>
      <c r="AE27" s="11">
        <v>2</v>
      </c>
      <c r="AF27" s="14">
        <f t="shared" si="0"/>
        <v>0</v>
      </c>
    </row>
    <row r="28" spans="1:32" ht="14.25">
      <c r="A28" s="36" t="s">
        <v>33</v>
      </c>
      <c r="B28" s="25">
        <f>IF(B18&gt;3,"",B5/8/B16*10000)</f>
      </c>
      <c r="C28" s="5" t="s">
        <v>32</v>
      </c>
      <c r="D28" s="38" t="s">
        <v>70</v>
      </c>
      <c r="X28" s="10">
        <v>55</v>
      </c>
      <c r="Y28" s="11">
        <v>4.2</v>
      </c>
      <c r="Z28" s="11">
        <v>38</v>
      </c>
      <c r="AA28" s="11">
        <v>3.2</v>
      </c>
      <c r="AB28" s="11">
        <v>2.5</v>
      </c>
      <c r="AC28" s="11">
        <v>3.1</v>
      </c>
      <c r="AD28" s="11">
        <v>2.2</v>
      </c>
      <c r="AE28" s="11">
        <v>1.75</v>
      </c>
      <c r="AF28" s="14">
        <f t="shared" si="0"/>
        <v>0</v>
      </c>
    </row>
    <row r="29" spans="1:32" ht="13.5">
      <c r="A29" s="36" t="s">
        <v>24</v>
      </c>
      <c r="B29" s="29">
        <f>IF(B18&gt;3,"",B6+B25)</f>
      </c>
      <c r="C29" s="5" t="s">
        <v>28</v>
      </c>
      <c r="D29" s="5" t="s">
        <v>71</v>
      </c>
      <c r="X29" s="10">
        <v>60</v>
      </c>
      <c r="Y29" s="11">
        <v>4.4</v>
      </c>
      <c r="Z29" s="11">
        <v>39</v>
      </c>
      <c r="AA29" s="11">
        <v>3</v>
      </c>
      <c r="AB29" s="11">
        <v>2.6</v>
      </c>
      <c r="AC29" s="11">
        <v>2.9</v>
      </c>
      <c r="AD29" s="11">
        <v>2.3</v>
      </c>
      <c r="AE29" s="11">
        <v>1.6</v>
      </c>
      <c r="AF29" s="14">
        <f t="shared" si="0"/>
        <v>0</v>
      </c>
    </row>
    <row r="30" spans="1:32" ht="13.5">
      <c r="A30" s="36" t="s">
        <v>25</v>
      </c>
      <c r="B30" s="29">
        <f>IF(B18&gt;3,"",B7+B25)</f>
      </c>
      <c r="C30" s="5" t="s">
        <v>28</v>
      </c>
      <c r="D30" s="5" t="s">
        <v>72</v>
      </c>
      <c r="X30" s="10">
        <v>70</v>
      </c>
      <c r="Y30" s="11">
        <v>4.6</v>
      </c>
      <c r="Z30" s="11">
        <v>41</v>
      </c>
      <c r="AA30" s="11">
        <v>2.8</v>
      </c>
      <c r="AB30" s="11">
        <v>2.7</v>
      </c>
      <c r="AC30" s="11">
        <v>2.7</v>
      </c>
      <c r="AD30" s="11">
        <v>2.4</v>
      </c>
      <c r="AE30" s="11">
        <v>1.45</v>
      </c>
      <c r="AF30" s="14">
        <f t="shared" si="0"/>
        <v>0</v>
      </c>
    </row>
    <row r="31" spans="1:32" ht="12">
      <c r="A31" s="36" t="s">
        <v>74</v>
      </c>
      <c r="B31" s="30">
        <f>IF(B18&gt;3,"",B25-0.01)</f>
      </c>
      <c r="C31" s="5" t="s">
        <v>28</v>
      </c>
      <c r="D31" s="5" t="s">
        <v>73</v>
      </c>
      <c r="X31" s="10">
        <v>80</v>
      </c>
      <c r="Y31" s="11">
        <v>4.8</v>
      </c>
      <c r="Z31" s="11">
        <v>42</v>
      </c>
      <c r="AA31" s="11">
        <v>2.8</v>
      </c>
      <c r="AB31" s="11">
        <v>2.8</v>
      </c>
      <c r="AC31" s="11">
        <v>2.6</v>
      </c>
      <c r="AD31" s="11">
        <v>2.5</v>
      </c>
      <c r="AE31" s="11">
        <v>1.4</v>
      </c>
      <c r="AF31" s="14">
        <f t="shared" si="0"/>
        <v>0</v>
      </c>
    </row>
    <row r="32" spans="1:32" ht="12">
      <c r="A32" s="19"/>
      <c r="X32" s="16">
        <v>90</v>
      </c>
      <c r="Y32" s="17">
        <v>5</v>
      </c>
      <c r="Z32" s="17">
        <v>44</v>
      </c>
      <c r="AA32" s="17">
        <v>2.8</v>
      </c>
      <c r="AB32" s="17">
        <v>2.8</v>
      </c>
      <c r="AC32" s="17">
        <v>2.6</v>
      </c>
      <c r="AD32" s="17">
        <v>2.6</v>
      </c>
      <c r="AE32" s="17">
        <v>1.4</v>
      </c>
      <c r="AF32" s="18">
        <f t="shared" si="0"/>
        <v>0</v>
      </c>
    </row>
    <row r="34" spans="1:22" ht="12">
      <c r="A34" s="21" t="s">
        <v>27</v>
      </c>
      <c r="U34"/>
      <c r="V34"/>
    </row>
    <row r="35" spans="21:22" ht="12">
      <c r="U35"/>
      <c r="V35"/>
    </row>
    <row r="36" spans="1:22" ht="13.5">
      <c r="A36" s="36" t="s">
        <v>44</v>
      </c>
      <c r="B36" s="45">
        <f>B9*B17</f>
        <v>120</v>
      </c>
      <c r="C36" s="5" t="s">
        <v>30</v>
      </c>
      <c r="D36" s="33" t="s">
        <v>48</v>
      </c>
      <c r="E36" s="5" t="s">
        <v>75</v>
      </c>
      <c r="U36"/>
      <c r="V36"/>
    </row>
    <row r="37" spans="1:22" ht="13.5">
      <c r="A37" s="37" t="s">
        <v>37</v>
      </c>
      <c r="B37" s="25">
        <f>0.2*(B9*B17/fck-1)*fck</f>
        <v>19</v>
      </c>
      <c r="C37" s="5" t="s">
        <v>30</v>
      </c>
      <c r="D37" s="5" t="s">
        <v>42</v>
      </c>
      <c r="E37" s="5" t="s">
        <v>76</v>
      </c>
      <c r="U37"/>
      <c r="V37"/>
    </row>
    <row r="38" spans="1:22" ht="13.5">
      <c r="A38" s="37" t="s">
        <v>38</v>
      </c>
      <c r="B38" s="25">
        <f>0.4*(B9*B17/fck-1.125)*fck</f>
        <v>36.75</v>
      </c>
      <c r="C38" s="5" t="s">
        <v>30</v>
      </c>
      <c r="D38" s="5" t="s">
        <v>43</v>
      </c>
      <c r="E38" s="5" t="s">
        <v>76</v>
      </c>
      <c r="V38"/>
    </row>
    <row r="39" spans="1:22" ht="13.5">
      <c r="A39" s="37" t="s">
        <v>36</v>
      </c>
      <c r="B39" s="25">
        <f>MAX(B37,B38)</f>
        <v>36.75</v>
      </c>
      <c r="C39" s="5" t="s">
        <v>30</v>
      </c>
      <c r="D39" s="5" t="s">
        <v>35</v>
      </c>
      <c r="E39" s="5" t="s">
        <v>83</v>
      </c>
      <c r="U39"/>
      <c r="V39"/>
    </row>
    <row r="40" spans="1:22" ht="13.5">
      <c r="A40" s="37" t="s">
        <v>39</v>
      </c>
      <c r="B40" s="31">
        <f>B39/MIN(B16,F48)*100</f>
        <v>8.4525</v>
      </c>
      <c r="C40" s="5" t="s">
        <v>45</v>
      </c>
      <c r="D40" s="32" t="s">
        <v>47</v>
      </c>
      <c r="E40" s="5" t="s">
        <v>77</v>
      </c>
      <c r="U40"/>
      <c r="V40"/>
    </row>
    <row r="41" spans="1:22" ht="13.5">
      <c r="A41" s="37" t="s">
        <v>46</v>
      </c>
      <c r="B41" s="26">
        <f>S17*(B36/fck)^2*1000</f>
        <v>46.08</v>
      </c>
      <c r="C41" s="5" t="s">
        <v>34</v>
      </c>
      <c r="D41" s="5" t="s">
        <v>40</v>
      </c>
      <c r="U41"/>
      <c r="V41"/>
    </row>
    <row r="42" spans="1:22" ht="13.5">
      <c r="A42" s="37" t="s">
        <v>1</v>
      </c>
      <c r="B42" s="26">
        <f>(S18+B39/fck)*1000</f>
        <v>1473.5</v>
      </c>
      <c r="C42" s="5" t="s">
        <v>34</v>
      </c>
      <c r="D42" s="5" t="s">
        <v>41</v>
      </c>
      <c r="U42"/>
      <c r="V42"/>
    </row>
    <row r="43" spans="1:22" ht="13.5">
      <c r="A43" s="36" t="s">
        <v>24</v>
      </c>
      <c r="B43" s="29">
        <f>INT(SQRT(B36/fck)*B6*100+1)/100</f>
        <v>0.33</v>
      </c>
      <c r="C43" s="5" t="s">
        <v>28</v>
      </c>
      <c r="D43" s="5" t="s">
        <v>84</v>
      </c>
      <c r="U43"/>
      <c r="V43"/>
    </row>
    <row r="44" spans="1:22" ht="13.5">
      <c r="A44" s="36" t="s">
        <v>25</v>
      </c>
      <c r="B44" s="29">
        <f>INT(SQRT(B36/fck)*B7*100+1)/100</f>
        <v>0.33</v>
      </c>
      <c r="C44" s="5" t="s">
        <v>28</v>
      </c>
      <c r="D44" s="5" t="s">
        <v>85</v>
      </c>
      <c r="U44"/>
      <c r="V44"/>
    </row>
    <row r="45" spans="1:22" ht="12">
      <c r="A45" s="36" t="s">
        <v>19</v>
      </c>
      <c r="B45" s="29">
        <f>MAX((B43-B6)/4,(B44-B7)/4)</f>
        <v>0.045000000000000005</v>
      </c>
      <c r="C45" s="5" t="s">
        <v>28</v>
      </c>
      <c r="D45" s="5" t="s">
        <v>88</v>
      </c>
      <c r="U45"/>
      <c r="V45"/>
    </row>
    <row r="46" spans="1:22" ht="14.25">
      <c r="A46" s="36" t="s">
        <v>86</v>
      </c>
      <c r="B46" s="25">
        <f>B40*B45*B43*100</f>
        <v>12.551962500000002</v>
      </c>
      <c r="C46" s="5" t="s">
        <v>32</v>
      </c>
      <c r="D46" s="33" t="s">
        <v>89</v>
      </c>
      <c r="E46" s="38" t="s">
        <v>91</v>
      </c>
      <c r="U46"/>
      <c r="V46"/>
    </row>
    <row r="47" spans="1:22" ht="14.25">
      <c r="A47" s="36" t="s">
        <v>87</v>
      </c>
      <c r="B47" s="25">
        <f>B40*B45*B44*100</f>
        <v>12.551962500000002</v>
      </c>
      <c r="C47" s="5" t="s">
        <v>32</v>
      </c>
      <c r="D47" s="33" t="s">
        <v>90</v>
      </c>
      <c r="E47" s="38" t="s">
        <v>92</v>
      </c>
      <c r="U47"/>
      <c r="V47"/>
    </row>
    <row r="48" spans="1:7" ht="13.5">
      <c r="A48" s="37" t="s">
        <v>81</v>
      </c>
      <c r="B48" s="47">
        <f>0.2*B41</f>
        <v>9.216</v>
      </c>
      <c r="C48" s="5" t="str">
        <f>"&gt; "&amp;ROUND(B16/200,3)&amp;" ?"</f>
        <v>&gt; 2.174 ?</v>
      </c>
      <c r="D48" s="33" t="s">
        <v>80</v>
      </c>
      <c r="F48" s="20">
        <f>S16*B41*200</f>
        <v>1843.1999999999998</v>
      </c>
      <c r="G48" s="5" t="str">
        <f>"MPa au lieu de "&amp;ROUND(B16,1)</f>
        <v>MPa au lieu de 434.8</v>
      </c>
    </row>
    <row r="50" ht="12">
      <c r="A50" s="4"/>
    </row>
    <row r="51" spans="1:2" ht="12">
      <c r="A51" s="4"/>
      <c r="B51" s="19"/>
    </row>
    <row r="52" spans="1:2" ht="12">
      <c r="A52" s="4"/>
      <c r="B52" s="19"/>
    </row>
    <row r="53" spans="1:2" ht="12">
      <c r="A53" s="4"/>
      <c r="B53" s="19"/>
    </row>
    <row r="54" spans="1:2" ht="12">
      <c r="A54" s="4"/>
      <c r="B54" s="19"/>
    </row>
    <row r="55" spans="1:2" ht="12">
      <c r="A55" s="4"/>
      <c r="B55" s="19"/>
    </row>
    <row r="56" spans="1:2" ht="12">
      <c r="A56" s="4"/>
      <c r="B56" s="19"/>
    </row>
    <row r="57" spans="1:13" ht="12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ht="12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ht="12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ht="12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ht="12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ht="12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ht="12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ht="12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ht="12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12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ht="12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ht="12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ht="12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ht="12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12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12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ht="12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ht="12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12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ht="12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ht="12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ht="12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ht="12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ht="12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ht="12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ht="12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ht="12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ht="12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ht="12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ht="12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ht="12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ht="12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ht="12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ht="12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ht="12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ht="12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ht="12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ht="12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ht="12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ht="12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ht="12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12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ht="12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ht="12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2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2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2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2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2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2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2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2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2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2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12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12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2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2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2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2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2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2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2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2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2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2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2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2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2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2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2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2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2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2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2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2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2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2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2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2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2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2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2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2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2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2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2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2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2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2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2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2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2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2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2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2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2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2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2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2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2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2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2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2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2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2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2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2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2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2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2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2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2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2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2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2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2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2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2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2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2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2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2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2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2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2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2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2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2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2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2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2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2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2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2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12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12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12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12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12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ht="12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ht="12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ht="12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ht="12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ht="12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ht="12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ht="12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ht="12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ht="12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ht="12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ht="12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ht="12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ht="12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ht="12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ht="12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ht="12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ht="12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ht="12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ht="12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ht="12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ht="12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ht="12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ht="12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ht="12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ht="12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ht="12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ht="12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ht="12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ht="12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ht="12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ht="12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ht="12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ht="12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ht="12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ht="12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ht="12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ht="12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ht="12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ht="12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ht="12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ht="12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ht="12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ht="12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ht="12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ht="12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ht="12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ht="12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ht="12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ht="12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ht="12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ht="12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ht="12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ht="12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ht="12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ht="12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ht="12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ht="12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ht="12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ht="12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ht="12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ht="12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ht="12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ht="12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ht="12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ht="12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ht="12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ht="12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ht="12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ht="12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ht="12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ht="12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ht="12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ht="12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ht="12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ht="12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ht="12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13" ht="12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13" ht="12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13" ht="12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13" ht="12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 ht="12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 ht="12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 ht="12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 ht="12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 ht="12">
      <c r="A281"/>
      <c r="B281"/>
      <c r="C281"/>
      <c r="D281"/>
      <c r="E281"/>
      <c r="F281"/>
      <c r="G281"/>
      <c r="H281"/>
      <c r="I281"/>
      <c r="J281"/>
      <c r="K281"/>
      <c r="L281"/>
      <c r="M281"/>
    </row>
    <row r="282" spans="1:13" ht="12">
      <c r="A282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13" ht="12">
      <c r="A283"/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 ht="12">
      <c r="A284"/>
      <c r="B284"/>
      <c r="C284"/>
      <c r="D284"/>
      <c r="E284"/>
      <c r="F284"/>
      <c r="G284"/>
      <c r="H284"/>
      <c r="I284"/>
      <c r="J284"/>
      <c r="K284"/>
      <c r="L284"/>
      <c r="M284"/>
    </row>
    <row r="285" spans="1:13" ht="12">
      <c r="A285"/>
      <c r="B285"/>
      <c r="C285"/>
      <c r="D285"/>
      <c r="E285"/>
      <c r="F285"/>
      <c r="G285"/>
      <c r="H285"/>
      <c r="I285"/>
      <c r="J285"/>
      <c r="K285"/>
      <c r="L285"/>
      <c r="M285"/>
    </row>
    <row r="286" spans="1:13" ht="12">
      <c r="A286"/>
      <c r="B286"/>
      <c r="C286"/>
      <c r="D286"/>
      <c r="E286"/>
      <c r="F286"/>
      <c r="G286"/>
      <c r="H286"/>
      <c r="I286"/>
      <c r="J286"/>
      <c r="K286"/>
      <c r="L286"/>
      <c r="M286"/>
    </row>
    <row r="287" spans="1:13" ht="12">
      <c r="A287"/>
      <c r="B287"/>
      <c r="C287"/>
      <c r="D287"/>
      <c r="E287"/>
      <c r="F287"/>
      <c r="G287"/>
      <c r="H287"/>
      <c r="I287"/>
      <c r="J287"/>
      <c r="K287"/>
      <c r="L287"/>
      <c r="M287"/>
    </row>
    <row r="288" spans="1:13" ht="12">
      <c r="A288"/>
      <c r="B288"/>
      <c r="C288"/>
      <c r="D288"/>
      <c r="E288"/>
      <c r="F288"/>
      <c r="G288"/>
      <c r="H288"/>
      <c r="I288"/>
      <c r="J288"/>
      <c r="K288"/>
      <c r="L288"/>
      <c r="M288"/>
    </row>
    <row r="289" spans="1:13" ht="12">
      <c r="A289"/>
      <c r="B289"/>
      <c r="C289"/>
      <c r="D289"/>
      <c r="E289"/>
      <c r="F289"/>
      <c r="G289"/>
      <c r="H289"/>
      <c r="I289"/>
      <c r="J289"/>
      <c r="K289"/>
      <c r="L289"/>
      <c r="M289"/>
    </row>
    <row r="290" spans="1:13" ht="12">
      <c r="A290"/>
      <c r="B290"/>
      <c r="C290"/>
      <c r="D290"/>
      <c r="E290"/>
      <c r="F290"/>
      <c r="G290"/>
      <c r="H290"/>
      <c r="I290"/>
      <c r="J290"/>
      <c r="K290"/>
      <c r="L290"/>
      <c r="M290"/>
    </row>
    <row r="291" spans="1:13" ht="12">
      <c r="A291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13" ht="12">
      <c r="A292"/>
      <c r="B292"/>
      <c r="C292"/>
      <c r="D292"/>
      <c r="E292"/>
      <c r="F292"/>
      <c r="G292"/>
      <c r="H292"/>
      <c r="I292"/>
      <c r="J292"/>
      <c r="K292"/>
      <c r="L292"/>
      <c r="M292"/>
    </row>
    <row r="293" spans="1:13" ht="12">
      <c r="A293"/>
      <c r="B293"/>
      <c r="C293"/>
      <c r="D293"/>
      <c r="E293"/>
      <c r="F293"/>
      <c r="G293"/>
      <c r="H293"/>
      <c r="I293"/>
      <c r="J293"/>
      <c r="K293"/>
      <c r="L293"/>
      <c r="M293"/>
    </row>
    <row r="294" spans="1:13" ht="12">
      <c r="A294"/>
      <c r="B294"/>
      <c r="C294"/>
      <c r="D294"/>
      <c r="E294"/>
      <c r="F294"/>
      <c r="G294"/>
      <c r="H294"/>
      <c r="I294"/>
      <c r="J294"/>
      <c r="K294"/>
      <c r="L294"/>
      <c r="M294"/>
    </row>
    <row r="295" spans="1:13" ht="12">
      <c r="A295"/>
      <c r="B295"/>
      <c r="C295"/>
      <c r="D295"/>
      <c r="E295"/>
      <c r="F295"/>
      <c r="G295"/>
      <c r="H295"/>
      <c r="I295"/>
      <c r="J295"/>
      <c r="K295"/>
      <c r="L295"/>
      <c r="M295"/>
    </row>
    <row r="296" spans="1:13" ht="12">
      <c r="A296"/>
      <c r="B296"/>
      <c r="C296"/>
      <c r="D296"/>
      <c r="E296"/>
      <c r="F296"/>
      <c r="G296"/>
      <c r="H296"/>
      <c r="I296"/>
      <c r="J296"/>
      <c r="K296"/>
      <c r="L296"/>
      <c r="M296"/>
    </row>
    <row r="297" spans="1:13" ht="12">
      <c r="A297"/>
      <c r="B297"/>
      <c r="C297"/>
      <c r="D297"/>
      <c r="E297"/>
      <c r="F297"/>
      <c r="G297"/>
      <c r="H297"/>
      <c r="I297"/>
      <c r="J297"/>
      <c r="K297"/>
      <c r="L297"/>
      <c r="M297"/>
    </row>
    <row r="298" spans="1:13" ht="12">
      <c r="A298"/>
      <c r="B298"/>
      <c r="C298"/>
      <c r="D298"/>
      <c r="E298"/>
      <c r="F298"/>
      <c r="G298"/>
      <c r="H298"/>
      <c r="I298"/>
      <c r="J298"/>
      <c r="K298"/>
      <c r="L298"/>
      <c r="M298"/>
    </row>
    <row r="299" spans="1:13" ht="12">
      <c r="A299"/>
      <c r="B299"/>
      <c r="C299"/>
      <c r="D299"/>
      <c r="E299"/>
      <c r="F299"/>
      <c r="G299"/>
      <c r="H299"/>
      <c r="I299"/>
      <c r="J299"/>
      <c r="K299"/>
      <c r="L299"/>
      <c r="M299"/>
    </row>
    <row r="300" spans="1:13" ht="12">
      <c r="A300"/>
      <c r="B300"/>
      <c r="C300"/>
      <c r="D300"/>
      <c r="E300"/>
      <c r="F300"/>
      <c r="G300"/>
      <c r="H300"/>
      <c r="I300"/>
      <c r="J300"/>
      <c r="K300"/>
      <c r="L300"/>
      <c r="M300"/>
    </row>
    <row r="301" spans="1:13" ht="12">
      <c r="A301"/>
      <c r="B301"/>
      <c r="C301"/>
      <c r="D301"/>
      <c r="E301"/>
      <c r="F301"/>
      <c r="G301"/>
      <c r="H301"/>
      <c r="I301"/>
      <c r="J301"/>
      <c r="K301"/>
      <c r="L301"/>
      <c r="M301"/>
    </row>
    <row r="302" spans="1:13" ht="12">
      <c r="A302"/>
      <c r="B302"/>
      <c r="C302"/>
      <c r="D302"/>
      <c r="E302"/>
      <c r="F302"/>
      <c r="G302"/>
      <c r="H302"/>
      <c r="I302"/>
      <c r="J302"/>
      <c r="K302"/>
      <c r="L302"/>
      <c r="M302"/>
    </row>
    <row r="303" spans="1:13" ht="12">
      <c r="A303"/>
      <c r="B303"/>
      <c r="C303"/>
      <c r="D303"/>
      <c r="E303"/>
      <c r="F303"/>
      <c r="G303"/>
      <c r="H303"/>
      <c r="I303"/>
      <c r="J303"/>
      <c r="K303"/>
      <c r="L303"/>
      <c r="M303"/>
    </row>
    <row r="304" spans="1:13" ht="12">
      <c r="A304"/>
      <c r="B304"/>
      <c r="C304"/>
      <c r="D304"/>
      <c r="E304"/>
      <c r="F304"/>
      <c r="G304"/>
      <c r="H304"/>
      <c r="I304"/>
      <c r="J304"/>
      <c r="K304"/>
      <c r="L304"/>
      <c r="M304"/>
    </row>
    <row r="305" spans="1:13" ht="12">
      <c r="A305"/>
      <c r="B305"/>
      <c r="C305"/>
      <c r="D305"/>
      <c r="E305"/>
      <c r="F305"/>
      <c r="G305"/>
      <c r="H305"/>
      <c r="I305"/>
      <c r="J305"/>
      <c r="K305"/>
      <c r="L305"/>
      <c r="M305"/>
    </row>
    <row r="306" spans="1:13" ht="12">
      <c r="A306"/>
      <c r="B306"/>
      <c r="C306"/>
      <c r="D306"/>
      <c r="E306"/>
      <c r="F306"/>
      <c r="G306"/>
      <c r="H306"/>
      <c r="I306"/>
      <c r="J306"/>
      <c r="K306"/>
      <c r="L306"/>
      <c r="M306"/>
    </row>
    <row r="307" spans="1:13" ht="12">
      <c r="A307"/>
      <c r="B307"/>
      <c r="C307"/>
      <c r="D307"/>
      <c r="E307"/>
      <c r="F307"/>
      <c r="G307"/>
      <c r="H307"/>
      <c r="I307"/>
      <c r="J307"/>
      <c r="K307"/>
      <c r="L307"/>
      <c r="M307"/>
    </row>
    <row r="308" spans="1:13" ht="12">
      <c r="A308"/>
      <c r="B308"/>
      <c r="C308"/>
      <c r="D308"/>
      <c r="E308"/>
      <c r="F308"/>
      <c r="G308"/>
      <c r="H308"/>
      <c r="I308"/>
      <c r="J308"/>
      <c r="K308"/>
      <c r="L308"/>
      <c r="M308"/>
    </row>
    <row r="309" spans="1:13" ht="12">
      <c r="A309"/>
      <c r="B309"/>
      <c r="C309"/>
      <c r="D309"/>
      <c r="E309"/>
      <c r="F309"/>
      <c r="G309"/>
      <c r="H309"/>
      <c r="I309"/>
      <c r="J309"/>
      <c r="K309"/>
      <c r="L309"/>
      <c r="M309"/>
    </row>
    <row r="310" spans="1:13" ht="12">
      <c r="A310"/>
      <c r="B310"/>
      <c r="C310"/>
      <c r="D310"/>
      <c r="E310"/>
      <c r="F310"/>
      <c r="G310"/>
      <c r="H310"/>
      <c r="I310"/>
      <c r="J310"/>
      <c r="K310"/>
      <c r="L310"/>
      <c r="M310"/>
    </row>
    <row r="311" spans="1:13" ht="12">
      <c r="A311"/>
      <c r="B311"/>
      <c r="C311"/>
      <c r="D311"/>
      <c r="E311"/>
      <c r="F311"/>
      <c r="G311"/>
      <c r="H311"/>
      <c r="I311"/>
      <c r="J311"/>
      <c r="K311"/>
      <c r="L311"/>
      <c r="M311"/>
    </row>
    <row r="312" spans="1:13" ht="12">
      <c r="A312"/>
      <c r="B312"/>
      <c r="C312"/>
      <c r="D312"/>
      <c r="E312"/>
      <c r="F312"/>
      <c r="G312"/>
      <c r="H312"/>
      <c r="I312"/>
      <c r="J312"/>
      <c r="K312"/>
      <c r="L312"/>
      <c r="M312"/>
    </row>
    <row r="313" spans="1:13" ht="12">
      <c r="A313"/>
      <c r="B313"/>
      <c r="C313"/>
      <c r="D313"/>
      <c r="E313"/>
      <c r="F313"/>
      <c r="G313"/>
      <c r="H313"/>
      <c r="I313"/>
      <c r="J313"/>
      <c r="K313"/>
      <c r="L313"/>
      <c r="M313"/>
    </row>
    <row r="314" spans="1:13" ht="12">
      <c r="A314"/>
      <c r="B314"/>
      <c r="C314"/>
      <c r="D314"/>
      <c r="E314"/>
      <c r="F314"/>
      <c r="G314"/>
      <c r="H314"/>
      <c r="I314"/>
      <c r="J314"/>
      <c r="K314"/>
      <c r="L314"/>
      <c r="M314"/>
    </row>
    <row r="315" spans="1:13" ht="12">
      <c r="A315"/>
      <c r="B315"/>
      <c r="C315"/>
      <c r="D315"/>
      <c r="E315"/>
      <c r="F315"/>
      <c r="G315"/>
      <c r="H315"/>
      <c r="I315"/>
      <c r="J315"/>
      <c r="K315"/>
      <c r="L315"/>
      <c r="M315"/>
    </row>
    <row r="316" spans="1:13" ht="12">
      <c r="A316"/>
      <c r="B316"/>
      <c r="C316"/>
      <c r="D316"/>
      <c r="E316"/>
      <c r="F316"/>
      <c r="G316"/>
      <c r="H316"/>
      <c r="I316"/>
      <c r="J316"/>
      <c r="K316"/>
      <c r="L316"/>
      <c r="M316"/>
    </row>
    <row r="317" spans="1:13" ht="12">
      <c r="A317"/>
      <c r="B317"/>
      <c r="C317"/>
      <c r="D317"/>
      <c r="E317"/>
      <c r="F317"/>
      <c r="G317"/>
      <c r="H317"/>
      <c r="I317"/>
      <c r="J317"/>
      <c r="K317"/>
      <c r="L317"/>
      <c r="M317"/>
    </row>
    <row r="318" spans="1:13" ht="12">
      <c r="A318"/>
      <c r="B318"/>
      <c r="C318"/>
      <c r="D318"/>
      <c r="E318"/>
      <c r="F318"/>
      <c r="G318"/>
      <c r="H318"/>
      <c r="I318"/>
      <c r="J318"/>
      <c r="K318"/>
      <c r="L318"/>
      <c r="M318"/>
    </row>
    <row r="319" spans="1:13" ht="12">
      <c r="A319"/>
      <c r="B319"/>
      <c r="C319"/>
      <c r="D319"/>
      <c r="E319"/>
      <c r="F319"/>
      <c r="G319"/>
      <c r="H319"/>
      <c r="I319"/>
      <c r="J319"/>
      <c r="K319"/>
      <c r="L319"/>
      <c r="M319"/>
    </row>
    <row r="320" spans="1:13" ht="12">
      <c r="A320"/>
      <c r="B320"/>
      <c r="C320"/>
      <c r="D320"/>
      <c r="E320"/>
      <c r="F320"/>
      <c r="G320"/>
      <c r="H320"/>
      <c r="I320"/>
      <c r="J320"/>
      <c r="K320"/>
      <c r="L320"/>
      <c r="M320"/>
    </row>
    <row r="321" spans="1:13" ht="12">
      <c r="A321"/>
      <c r="B321"/>
      <c r="C321"/>
      <c r="D321"/>
      <c r="E321"/>
      <c r="F321"/>
      <c r="G321"/>
      <c r="H321"/>
      <c r="I321"/>
      <c r="J321"/>
      <c r="K321"/>
      <c r="L321"/>
      <c r="M321"/>
    </row>
    <row r="322" spans="1:13" ht="12">
      <c r="A322"/>
      <c r="B322"/>
      <c r="C322"/>
      <c r="D322"/>
      <c r="E322"/>
      <c r="F322"/>
      <c r="G322"/>
      <c r="H322"/>
      <c r="I322"/>
      <c r="J322"/>
      <c r="K322"/>
      <c r="L322"/>
      <c r="M322"/>
    </row>
    <row r="323" spans="1:13" ht="12">
      <c r="A323"/>
      <c r="B323"/>
      <c r="C323"/>
      <c r="D323"/>
      <c r="E323"/>
      <c r="F323"/>
      <c r="G323"/>
      <c r="H323"/>
      <c r="I323"/>
      <c r="J323"/>
      <c r="K323"/>
      <c r="L323"/>
      <c r="M323"/>
    </row>
    <row r="324" spans="1:13" ht="12">
      <c r="A324"/>
      <c r="B324"/>
      <c r="C324"/>
      <c r="D324"/>
      <c r="E324"/>
      <c r="F324"/>
      <c r="G324"/>
      <c r="H324"/>
      <c r="I324"/>
      <c r="J324"/>
      <c r="K324"/>
      <c r="L324"/>
      <c r="M324"/>
    </row>
    <row r="325" spans="1:13" ht="12">
      <c r="A325"/>
      <c r="B325"/>
      <c r="C325"/>
      <c r="D325"/>
      <c r="E325"/>
      <c r="F325"/>
      <c r="G325"/>
      <c r="H325"/>
      <c r="I325"/>
      <c r="J325"/>
      <c r="K325"/>
      <c r="L325"/>
      <c r="M325"/>
    </row>
    <row r="326" spans="1:13" ht="12">
      <c r="A326"/>
      <c r="B326"/>
      <c r="C326"/>
      <c r="D326"/>
      <c r="E326"/>
      <c r="F326"/>
      <c r="G326"/>
      <c r="H326"/>
      <c r="I326"/>
      <c r="J326"/>
      <c r="K326"/>
      <c r="L326"/>
      <c r="M326"/>
    </row>
    <row r="327" spans="1:13" ht="12">
      <c r="A327"/>
      <c r="B327"/>
      <c r="C327"/>
      <c r="D327"/>
      <c r="E327"/>
      <c r="F327"/>
      <c r="G327"/>
      <c r="H327"/>
      <c r="I327"/>
      <c r="J327"/>
      <c r="K327"/>
      <c r="L327"/>
      <c r="M327"/>
    </row>
    <row r="328" spans="1:13" ht="12">
      <c r="A328"/>
      <c r="B328"/>
      <c r="C328"/>
      <c r="D328"/>
      <c r="E328"/>
      <c r="F328"/>
      <c r="G328"/>
      <c r="H328"/>
      <c r="I328"/>
      <c r="J328"/>
      <c r="K328"/>
      <c r="L328"/>
      <c r="M328"/>
    </row>
    <row r="329" spans="1:13" ht="12">
      <c r="A329"/>
      <c r="B329"/>
      <c r="C329"/>
      <c r="D329"/>
      <c r="E329"/>
      <c r="F329"/>
      <c r="G329"/>
      <c r="H329"/>
      <c r="I329"/>
      <c r="J329"/>
      <c r="K329"/>
      <c r="L329"/>
      <c r="M329"/>
    </row>
    <row r="330" spans="1:13" ht="12">
      <c r="A330"/>
      <c r="B330"/>
      <c r="C330"/>
      <c r="D330"/>
      <c r="E330"/>
      <c r="F330"/>
      <c r="G330"/>
      <c r="H330"/>
      <c r="I330"/>
      <c r="J330"/>
      <c r="K330"/>
      <c r="L330"/>
      <c r="M330"/>
    </row>
    <row r="331" spans="1:13" ht="12">
      <c r="A331"/>
      <c r="B331"/>
      <c r="C331"/>
      <c r="D331"/>
      <c r="E331"/>
      <c r="F331"/>
      <c r="G331"/>
      <c r="H331"/>
      <c r="I331"/>
      <c r="J331"/>
      <c r="K331"/>
      <c r="L331"/>
      <c r="M331"/>
    </row>
    <row r="332" spans="1:13" ht="12">
      <c r="A332"/>
      <c r="B332"/>
      <c r="C332"/>
      <c r="D332"/>
      <c r="E332"/>
      <c r="F332"/>
      <c r="G332"/>
      <c r="H332"/>
      <c r="I332"/>
      <c r="J332"/>
      <c r="K332"/>
      <c r="L332"/>
      <c r="M332"/>
    </row>
    <row r="333" spans="1:13" ht="12">
      <c r="A333"/>
      <c r="B333"/>
      <c r="C333"/>
      <c r="D333"/>
      <c r="E333"/>
      <c r="F333"/>
      <c r="G333"/>
      <c r="H333"/>
      <c r="I333"/>
      <c r="J333"/>
      <c r="K333"/>
      <c r="L333"/>
      <c r="M333"/>
    </row>
    <row r="334" spans="1:13" ht="12">
      <c r="A334"/>
      <c r="B334"/>
      <c r="C334"/>
      <c r="D334"/>
      <c r="E334"/>
      <c r="F334"/>
      <c r="G334"/>
      <c r="H334"/>
      <c r="I334"/>
      <c r="J334"/>
      <c r="K334"/>
      <c r="L334"/>
      <c r="M334"/>
    </row>
    <row r="335" spans="1:13" ht="12">
      <c r="A335"/>
      <c r="B335"/>
      <c r="C335"/>
      <c r="D335"/>
      <c r="E335"/>
      <c r="F335"/>
      <c r="G335"/>
      <c r="H335"/>
      <c r="I335"/>
      <c r="J335"/>
      <c r="K335"/>
      <c r="L335"/>
      <c r="M335"/>
    </row>
    <row r="336" spans="1:13" ht="12">
      <c r="A336"/>
      <c r="B336"/>
      <c r="C336"/>
      <c r="D336"/>
      <c r="E336"/>
      <c r="F336"/>
      <c r="G336"/>
      <c r="H336"/>
      <c r="I336"/>
      <c r="J336"/>
      <c r="K336"/>
      <c r="L336"/>
      <c r="M336"/>
    </row>
    <row r="337" spans="1:13" ht="12">
      <c r="A337"/>
      <c r="B337"/>
      <c r="C337"/>
      <c r="D337"/>
      <c r="E337"/>
      <c r="F337"/>
      <c r="G337"/>
      <c r="H337"/>
      <c r="I337"/>
      <c r="J337"/>
      <c r="K337"/>
      <c r="L337"/>
      <c r="M337"/>
    </row>
    <row r="338" spans="1:13" ht="12">
      <c r="A338"/>
      <c r="B338"/>
      <c r="C338"/>
      <c r="D338"/>
      <c r="E338"/>
      <c r="F338"/>
      <c r="G338"/>
      <c r="H338"/>
      <c r="I338"/>
      <c r="J338"/>
      <c r="K338"/>
      <c r="L338"/>
      <c r="M338"/>
    </row>
    <row r="339" spans="1:13" ht="12">
      <c r="A339"/>
      <c r="B339"/>
      <c r="C339"/>
      <c r="D339"/>
      <c r="E339"/>
      <c r="F339"/>
      <c r="G339"/>
      <c r="H339"/>
      <c r="I339"/>
      <c r="J339"/>
      <c r="K339"/>
      <c r="L339"/>
      <c r="M339"/>
    </row>
    <row r="340" spans="1:13" ht="12">
      <c r="A340"/>
      <c r="B340"/>
      <c r="C340"/>
      <c r="D340"/>
      <c r="E340"/>
      <c r="F340"/>
      <c r="G340"/>
      <c r="H340"/>
      <c r="I340"/>
      <c r="J340"/>
      <c r="K340"/>
      <c r="L340"/>
      <c r="M340"/>
    </row>
    <row r="341" spans="1:13" ht="12">
      <c r="A341"/>
      <c r="B341"/>
      <c r="C341"/>
      <c r="D341"/>
      <c r="E341"/>
      <c r="F341"/>
      <c r="G341"/>
      <c r="H341"/>
      <c r="I341"/>
      <c r="J341"/>
      <c r="K341"/>
      <c r="L341"/>
      <c r="M341"/>
    </row>
    <row r="342" spans="1:13" ht="12">
      <c r="A342"/>
      <c r="B342"/>
      <c r="C342"/>
      <c r="D342"/>
      <c r="E342"/>
      <c r="F342"/>
      <c r="G342"/>
      <c r="H342"/>
      <c r="I342"/>
      <c r="J342"/>
      <c r="K342"/>
      <c r="L342"/>
      <c r="M342"/>
    </row>
    <row r="343" spans="1:13" ht="12">
      <c r="A343"/>
      <c r="B343"/>
      <c r="C343"/>
      <c r="D343"/>
      <c r="E343"/>
      <c r="F343"/>
      <c r="G343"/>
      <c r="H343"/>
      <c r="I343"/>
      <c r="J343"/>
      <c r="K343"/>
      <c r="L343"/>
      <c r="M343"/>
    </row>
    <row r="344" spans="1:13" ht="12">
      <c r="A344"/>
      <c r="B344"/>
      <c r="C344"/>
      <c r="D344"/>
      <c r="E344"/>
      <c r="F344"/>
      <c r="G344"/>
      <c r="H344"/>
      <c r="I344"/>
      <c r="J344"/>
      <c r="K344"/>
      <c r="L344"/>
      <c r="M344"/>
    </row>
    <row r="345" spans="1:13" ht="12">
      <c r="A345"/>
      <c r="B345"/>
      <c r="C345"/>
      <c r="D345"/>
      <c r="E345"/>
      <c r="F345"/>
      <c r="G345"/>
      <c r="H345"/>
      <c r="I345"/>
      <c r="J345"/>
      <c r="K345"/>
      <c r="L345"/>
      <c r="M345"/>
    </row>
    <row r="346" spans="1:13" ht="12">
      <c r="A346"/>
      <c r="B346"/>
      <c r="C346"/>
      <c r="D346"/>
      <c r="E346"/>
      <c r="F346"/>
      <c r="G346"/>
      <c r="H346"/>
      <c r="I346"/>
      <c r="J346"/>
      <c r="K346"/>
      <c r="L346"/>
      <c r="M346"/>
    </row>
    <row r="347" spans="1:13" ht="12">
      <c r="A347"/>
      <c r="B347"/>
      <c r="C347"/>
      <c r="D347"/>
      <c r="E347"/>
      <c r="F347"/>
      <c r="G347"/>
      <c r="H347"/>
      <c r="I347"/>
      <c r="J347"/>
      <c r="K347"/>
      <c r="L347"/>
      <c r="M347"/>
    </row>
    <row r="348" spans="1:13" ht="12">
      <c r="A348"/>
      <c r="B348"/>
      <c r="C348"/>
      <c r="D348"/>
      <c r="E348"/>
      <c r="F348"/>
      <c r="G348"/>
      <c r="H348"/>
      <c r="I348"/>
      <c r="J348"/>
      <c r="K348"/>
      <c r="L348"/>
      <c r="M348"/>
    </row>
    <row r="349" spans="1:13" ht="12">
      <c r="A349"/>
      <c r="B349"/>
      <c r="C349"/>
      <c r="D349"/>
      <c r="E349"/>
      <c r="F349"/>
      <c r="G349"/>
      <c r="H349"/>
      <c r="I349"/>
      <c r="J349"/>
      <c r="K349"/>
      <c r="L349"/>
      <c r="M349"/>
    </row>
    <row r="350" spans="1:13" ht="12">
      <c r="A350"/>
      <c r="B350"/>
      <c r="C350"/>
      <c r="D350"/>
      <c r="E350"/>
      <c r="F350"/>
      <c r="G350"/>
      <c r="H350"/>
      <c r="I350"/>
      <c r="J350"/>
      <c r="K350"/>
      <c r="L350"/>
      <c r="M350"/>
    </row>
    <row r="351" spans="1:13" ht="12">
      <c r="A351"/>
      <c r="B351"/>
      <c r="C351"/>
      <c r="D351"/>
      <c r="E351"/>
      <c r="F351"/>
      <c r="G351"/>
      <c r="H351"/>
      <c r="I351"/>
      <c r="J351"/>
      <c r="K351"/>
      <c r="L351"/>
      <c r="M351"/>
    </row>
    <row r="352" spans="1:13" ht="12">
      <c r="A352"/>
      <c r="B352"/>
      <c r="C352"/>
      <c r="D352"/>
      <c r="E352"/>
      <c r="F352"/>
      <c r="G352"/>
      <c r="H352"/>
      <c r="I352"/>
      <c r="J352"/>
      <c r="K352"/>
      <c r="L352"/>
      <c r="M352"/>
    </row>
    <row r="353" spans="1:13" ht="12">
      <c r="A353"/>
      <c r="B353"/>
      <c r="C353"/>
      <c r="D353"/>
      <c r="E353"/>
      <c r="F353"/>
      <c r="G353"/>
      <c r="H353"/>
      <c r="I353"/>
      <c r="J353"/>
      <c r="K353"/>
      <c r="L353"/>
      <c r="M353"/>
    </row>
    <row r="354" spans="1:13" ht="12">
      <c r="A354"/>
      <c r="B354"/>
      <c r="C354"/>
      <c r="D354"/>
      <c r="E354"/>
      <c r="F354"/>
      <c r="G354"/>
      <c r="H354"/>
      <c r="I354"/>
      <c r="J354"/>
      <c r="K354"/>
      <c r="L354"/>
      <c r="M354"/>
    </row>
    <row r="355" spans="1:13" ht="12">
      <c r="A355"/>
      <c r="B355"/>
      <c r="C355"/>
      <c r="D355"/>
      <c r="E355"/>
      <c r="F355"/>
      <c r="G355"/>
      <c r="H355"/>
      <c r="I355"/>
      <c r="J355"/>
      <c r="K355"/>
      <c r="L355"/>
      <c r="M355"/>
    </row>
    <row r="356" spans="1:13" ht="12">
      <c r="A356"/>
      <c r="B356"/>
      <c r="C356"/>
      <c r="D356"/>
      <c r="E356"/>
      <c r="F356"/>
      <c r="G356"/>
      <c r="H356"/>
      <c r="I356"/>
      <c r="J356"/>
      <c r="K356"/>
      <c r="L356"/>
      <c r="M356"/>
    </row>
    <row r="357" spans="1:13" ht="12">
      <c r="A357"/>
      <c r="B357"/>
      <c r="C357"/>
      <c r="D357"/>
      <c r="E357"/>
      <c r="F357"/>
      <c r="G357"/>
      <c r="H357"/>
      <c r="I357"/>
      <c r="J357"/>
      <c r="K357"/>
      <c r="L357"/>
      <c r="M357"/>
    </row>
    <row r="358" spans="1:13" ht="12">
      <c r="A358"/>
      <c r="B358"/>
      <c r="C358"/>
      <c r="D358"/>
      <c r="E358"/>
      <c r="F358"/>
      <c r="G358"/>
      <c r="H358"/>
      <c r="I358"/>
      <c r="J358"/>
      <c r="K358"/>
      <c r="L358"/>
      <c r="M358"/>
    </row>
    <row r="359" spans="1:13" ht="12">
      <c r="A359"/>
      <c r="B359"/>
      <c r="C359"/>
      <c r="D359"/>
      <c r="E359"/>
      <c r="F359"/>
      <c r="G359"/>
      <c r="H359"/>
      <c r="I359"/>
      <c r="J359"/>
      <c r="K359"/>
      <c r="L359"/>
      <c r="M359"/>
    </row>
    <row r="360" spans="1:13" ht="12">
      <c r="A360"/>
      <c r="B360"/>
      <c r="C360"/>
      <c r="D360"/>
      <c r="E360"/>
      <c r="F360"/>
      <c r="G360"/>
      <c r="H360"/>
      <c r="I360"/>
      <c r="J360"/>
      <c r="K360"/>
      <c r="L360"/>
      <c r="M360"/>
    </row>
    <row r="361" spans="1:13" ht="12">
      <c r="A361"/>
      <c r="B361"/>
      <c r="C361"/>
      <c r="D361"/>
      <c r="E361"/>
      <c r="F361"/>
      <c r="G361"/>
      <c r="H361"/>
      <c r="I361"/>
      <c r="J361"/>
      <c r="K361"/>
      <c r="L361"/>
      <c r="M361"/>
    </row>
    <row r="362" spans="1:13" ht="12">
      <c r="A362"/>
      <c r="B362"/>
      <c r="C362"/>
      <c r="D362"/>
      <c r="E362"/>
      <c r="F362"/>
      <c r="G362"/>
      <c r="H362"/>
      <c r="I362"/>
      <c r="J362"/>
      <c r="K362"/>
      <c r="L362"/>
      <c r="M362"/>
    </row>
    <row r="363" spans="1:13" ht="12">
      <c r="A363"/>
      <c r="B363"/>
      <c r="C363"/>
      <c r="D363"/>
      <c r="E363"/>
      <c r="F363"/>
      <c r="G363"/>
      <c r="H363"/>
      <c r="I363"/>
      <c r="J363"/>
      <c r="K363"/>
      <c r="L363"/>
      <c r="M363"/>
    </row>
    <row r="364" spans="1:13" ht="12">
      <c r="A364"/>
      <c r="B364"/>
      <c r="C364"/>
      <c r="D364"/>
      <c r="E364"/>
      <c r="F364"/>
      <c r="G364"/>
      <c r="H364"/>
      <c r="I364"/>
      <c r="J364"/>
      <c r="K364"/>
      <c r="L364"/>
      <c r="M364"/>
    </row>
  </sheetData>
  <sheetProtection selectLockedCells="1" pivotTables="0"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5"/>
  <drawing r:id="rId4"/>
  <legacyDrawing r:id="rId3"/>
  <oleObjects>
    <oleObject progId="Designer.Drawing.7" shapeId="1466289" r:id="rId1"/>
    <oleObject progId="Designer.Drawing.7" shapeId="196558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mactho1</dc:creator>
  <cp:keywords/>
  <dc:description/>
  <cp:lastModifiedBy>christian</cp:lastModifiedBy>
  <dcterms:created xsi:type="dcterms:W3CDTF">2012-04-20T16:54:30Z</dcterms:created>
  <dcterms:modified xsi:type="dcterms:W3CDTF">2016-12-15T06:43:30Z</dcterms:modified>
  <cp:category/>
  <cp:version/>
  <cp:contentType/>
  <cp:contentStatus/>
</cp:coreProperties>
</file>