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6395" windowHeight="8700" activeTab="0"/>
  </bookViews>
  <sheets>
    <sheet name="Calculs" sheetId="1" r:id="rId1"/>
    <sheet name="Dessins" sheetId="2" r:id="rId2"/>
  </sheets>
  <definedNames>
    <definedName name="_xlnm.Print_Area" localSheetId="0">'Calculs'!$A$1:$K$49</definedName>
  </definedNames>
  <calcPr fullCalcOnLoad="1"/>
</workbook>
</file>

<file path=xl/comments1.xml><?xml version="1.0" encoding="utf-8"?>
<comments xmlns="http://schemas.openxmlformats.org/spreadsheetml/2006/main">
  <authors>
    <author>AT</author>
  </authors>
  <commentList>
    <comment ref="E39" authorId="0">
      <text>
        <r>
          <rPr>
            <b/>
            <sz val="8"/>
            <rFont val="Tahoma"/>
            <family val="0"/>
          </rPr>
          <t>L'angle n'a pas à respecter les limites cot</t>
        </r>
        <r>
          <rPr>
            <b/>
            <sz val="8"/>
            <rFont val="Symbol"/>
            <family val="1"/>
          </rPr>
          <t>q</t>
        </r>
        <r>
          <rPr>
            <b/>
            <sz val="8"/>
            <rFont val="Tahoma"/>
            <family val="0"/>
          </rPr>
          <t xml:space="preserve"> de 1 à 2,5 données par l'EC2 qui ne traite pas du cas du tirant</t>
        </r>
      </text>
    </comment>
    <comment ref="B42" authorId="0">
      <text>
        <r>
          <rPr>
            <b/>
            <sz val="8"/>
            <rFont val="Tahoma"/>
            <family val="0"/>
          </rPr>
          <t xml:space="preserve">A augmenter si </t>
        </r>
        <r>
          <rPr>
            <b/>
            <sz val="8"/>
            <rFont val="Symbol"/>
            <family val="1"/>
          </rPr>
          <t>s</t>
        </r>
        <r>
          <rPr>
            <b/>
            <vertAlign val="subscript"/>
            <sz val="8"/>
            <rFont val="Tahoma"/>
            <family val="2"/>
          </rPr>
          <t>b</t>
        </r>
        <r>
          <rPr>
            <b/>
            <sz val="8"/>
            <rFont val="Tahoma"/>
            <family val="0"/>
          </rPr>
          <t xml:space="preserve"> &gt;</t>
        </r>
        <r>
          <rPr>
            <b/>
            <sz val="8"/>
            <rFont val="Symbol"/>
            <family val="1"/>
          </rPr>
          <t xml:space="preserve"> s</t>
        </r>
        <r>
          <rPr>
            <b/>
            <vertAlign val="subscript"/>
            <sz val="8"/>
            <rFont val="Tahoma"/>
            <family val="2"/>
          </rPr>
          <t>Rd,max</t>
        </r>
      </text>
    </comment>
    <comment ref="B12" authorId="0">
      <text>
        <r>
          <rPr>
            <b/>
            <sz val="8"/>
            <rFont val="Tahoma"/>
            <family val="0"/>
          </rPr>
          <t>Assurez-vous de la compatibilité entre le nombre de barres supérieures, le nombre de barres inférieures et le nombre de brins par cours de cadres
Les cours de cadres sont regroupés en paquets en fonction de la section d'armatures d'effort tranchant nécessaire et espacés de 0,75d</t>
        </r>
      </text>
    </comment>
    <comment ref="B16" authorId="0">
      <text>
        <r>
          <rPr>
            <b/>
            <sz val="8"/>
            <rFont val="Tahoma"/>
            <family val="0"/>
          </rPr>
          <t xml:space="preserve">A augmenter si </t>
        </r>
        <r>
          <rPr>
            <b/>
            <sz val="8"/>
            <rFont val="Symbol"/>
            <family val="1"/>
          </rPr>
          <t>s</t>
        </r>
        <r>
          <rPr>
            <b/>
            <vertAlign val="subscript"/>
            <sz val="8"/>
            <rFont val="Tahoma"/>
            <family val="2"/>
          </rPr>
          <t>b</t>
        </r>
        <r>
          <rPr>
            <b/>
            <sz val="8"/>
            <rFont val="Tahoma"/>
            <family val="0"/>
          </rPr>
          <t xml:space="preserve"> &gt;</t>
        </r>
        <r>
          <rPr>
            <b/>
            <sz val="8"/>
            <rFont val="Symbol"/>
            <family val="1"/>
          </rPr>
          <t xml:space="preserve"> s</t>
        </r>
        <r>
          <rPr>
            <b/>
            <vertAlign val="subscript"/>
            <sz val="8"/>
            <rFont val="Tahoma"/>
            <family val="2"/>
          </rPr>
          <t>Rd,max</t>
        </r>
      </text>
    </comment>
    <comment ref="B10" authorId="0">
      <text>
        <r>
          <rPr>
            <b/>
            <sz val="8"/>
            <rFont val="Tahoma"/>
            <family val="0"/>
          </rPr>
          <t>Assurez-vous de la compatibilité entre le nombre de barres supérieures, le nombre de barres inférieures et le nombre de brins par cours de cadres
Les cours de cadres sont regroupés en paquets en fonction de la section d'armatures d'effort tranchant nécessaire et espacés de 0,75d</t>
        </r>
      </text>
    </comment>
    <comment ref="B15" authorId="0">
      <text>
        <r>
          <rPr>
            <b/>
            <sz val="8"/>
            <rFont val="Tahoma"/>
            <family val="0"/>
          </rPr>
          <t>Assurez-vous de la compatibilité entre le nombre de barres supérieures, le nombre de barres inférieures et le nombre de brins par cours de cadres
Les cours de cadres sont regroupés en paquets en fonction de la section d'armatures d'effort tranchant nécessaire et espacés de 0,75d</t>
        </r>
      </text>
    </comment>
    <comment ref="B21" authorId="0">
      <text>
        <r>
          <rPr>
            <b/>
            <sz val="8"/>
            <rFont val="Tahoma"/>
            <family val="0"/>
          </rPr>
          <t xml:space="preserve">- valeur imposée de l'espacement s des groupes de cadres </t>
        </r>
        <r>
          <rPr>
            <b/>
            <sz val="8"/>
            <rFont val="Arial"/>
            <family val="0"/>
          </rPr>
          <t>≤</t>
        </r>
        <r>
          <rPr>
            <b/>
            <sz val="8"/>
            <rFont val="Tahoma"/>
            <family val="0"/>
          </rPr>
          <t xml:space="preserve"> la valeur ci-dessous
- sinon, ne rien mettre, la valeur calculée de s ci-dessous sera retenue</t>
        </r>
      </text>
    </comment>
  </commentList>
</comments>
</file>

<file path=xl/sharedStrings.xml><?xml version="1.0" encoding="utf-8"?>
<sst xmlns="http://schemas.openxmlformats.org/spreadsheetml/2006/main" count="154" uniqueCount="121">
  <si>
    <t>b</t>
  </si>
  <si>
    <t>h</t>
  </si>
  <si>
    <t>Caractéristiques des bétons</t>
  </si>
  <si>
    <r>
      <t>f</t>
    </r>
    <r>
      <rPr>
        <vertAlign val="subscript"/>
        <sz val="9"/>
        <rFont val="Arial"/>
        <family val="2"/>
      </rPr>
      <t>ck</t>
    </r>
  </si>
  <si>
    <r>
      <t>f</t>
    </r>
    <r>
      <rPr>
        <vertAlign val="subscript"/>
        <sz val="9"/>
        <rFont val="Arial"/>
        <family val="2"/>
      </rPr>
      <t>ctm</t>
    </r>
  </si>
  <si>
    <r>
      <t>E</t>
    </r>
    <r>
      <rPr>
        <vertAlign val="subscript"/>
        <sz val="9"/>
        <rFont val="Arial"/>
        <family val="2"/>
      </rPr>
      <t>cm</t>
    </r>
  </si>
  <si>
    <r>
      <t>e</t>
    </r>
    <r>
      <rPr>
        <vertAlign val="subscript"/>
        <sz val="9"/>
        <rFont val="Arial"/>
        <family val="2"/>
      </rPr>
      <t>cu1</t>
    </r>
  </si>
  <si>
    <r>
      <t>e</t>
    </r>
    <r>
      <rPr>
        <vertAlign val="subscript"/>
        <sz val="9"/>
        <rFont val="Arial"/>
        <family val="2"/>
      </rPr>
      <t>c1</t>
    </r>
  </si>
  <si>
    <r>
      <t>e</t>
    </r>
    <r>
      <rPr>
        <vertAlign val="subscript"/>
        <sz val="9"/>
        <rFont val="Arial"/>
        <family val="2"/>
      </rPr>
      <t>cu2</t>
    </r>
  </si>
  <si>
    <r>
      <t>e</t>
    </r>
    <r>
      <rPr>
        <vertAlign val="subscript"/>
        <sz val="9"/>
        <rFont val="Arial"/>
        <family val="2"/>
      </rPr>
      <t>c2</t>
    </r>
  </si>
  <si>
    <t>n</t>
  </si>
  <si>
    <t>z</t>
  </si>
  <si>
    <t>s</t>
  </si>
  <si>
    <t>d</t>
  </si>
  <si>
    <t>= s/z</t>
  </si>
  <si>
    <t>MPa</t>
  </si>
  <si>
    <t>a</t>
  </si>
  <si>
    <t>m</t>
  </si>
  <si>
    <t>MN</t>
  </si>
  <si>
    <t>mm</t>
  </si>
  <si>
    <t>MNm</t>
  </si>
  <si>
    <t>C</t>
  </si>
  <si>
    <t>q</t>
  </si>
  <si>
    <t>compression dans la bielle</t>
  </si>
  <si>
    <t>contrainte dans la bielle</t>
  </si>
  <si>
    <t>contrainte limite de la bielle</t>
  </si>
  <si>
    <t>armatures de cadres nécessaires</t>
  </si>
  <si>
    <t>inclinaison des bielles</t>
  </si>
  <si>
    <t>diamètre des cadres</t>
  </si>
  <si>
    <t>nombre de brins par cours de cadre</t>
  </si>
  <si>
    <t>nombre de barres longitudinales supérieures</t>
  </si>
  <si>
    <t>nombre de barres longitudinales inférieures</t>
  </si>
  <si>
    <t>armatures longitudinales nécessaires pour la flexion</t>
  </si>
  <si>
    <t>bras de levier</t>
  </si>
  <si>
    <t>section totale d'armatutes longitudinales nécessaires</t>
  </si>
  <si>
    <t>effort normal centré</t>
  </si>
  <si>
    <t>moment de flexion</t>
  </si>
  <si>
    <t>effort tranchant</t>
  </si>
  <si>
    <t>largeur de la poutre-tirant</t>
  </si>
  <si>
    <t>hauteur de la poutre-tirant</t>
  </si>
  <si>
    <t>enrobage nominal</t>
  </si>
  <si>
    <t>diamètre des armatures longitudinales supérieures</t>
  </si>
  <si>
    <t>diamètre des armatures longitudinales inférieures</t>
  </si>
  <si>
    <t>limite élastique acier</t>
  </si>
  <si>
    <t>résistance caractéristique béton</t>
  </si>
  <si>
    <t>contrainte de calcul acier</t>
  </si>
  <si>
    <t>nombre de cadres regroupés nécessaires par cours</t>
  </si>
  <si>
    <t>nombre de cours de cadres regroupés mis en place</t>
  </si>
  <si>
    <t>longueur horizontale d'appui de la bielle sur le groupe de cadres</t>
  </si>
  <si>
    <t>contrainte limite du nœud</t>
  </si>
  <si>
    <t>&gt; 1 ?</t>
  </si>
  <si>
    <r>
      <t>N</t>
    </r>
    <r>
      <rPr>
        <vertAlign val="subscript"/>
        <sz val="9"/>
        <rFont val="Arial"/>
        <family val="2"/>
      </rPr>
      <t>Ed</t>
    </r>
  </si>
  <si>
    <r>
      <t>M</t>
    </r>
    <r>
      <rPr>
        <vertAlign val="subscript"/>
        <sz val="9"/>
        <rFont val="Arial"/>
        <family val="2"/>
      </rPr>
      <t>Ed</t>
    </r>
  </si>
  <si>
    <r>
      <t>V</t>
    </r>
    <r>
      <rPr>
        <vertAlign val="subscript"/>
        <sz val="9"/>
        <rFont val="Arial"/>
        <family val="2"/>
      </rPr>
      <t>Ed</t>
    </r>
  </si>
  <si>
    <r>
      <t>c</t>
    </r>
    <r>
      <rPr>
        <vertAlign val="subscript"/>
        <sz val="9"/>
        <rFont val="Arial"/>
        <family val="2"/>
      </rPr>
      <t>nom</t>
    </r>
  </si>
  <si>
    <r>
      <t>n</t>
    </r>
    <r>
      <rPr>
        <vertAlign val="subscript"/>
        <sz val="9"/>
        <rFont val="Arial"/>
        <family val="2"/>
      </rPr>
      <t>1</t>
    </r>
  </si>
  <si>
    <r>
      <t>Ø</t>
    </r>
    <r>
      <rPr>
        <vertAlign val="subscript"/>
        <sz val="9"/>
        <rFont val="Arial"/>
        <family val="2"/>
      </rPr>
      <t>1</t>
    </r>
  </si>
  <si>
    <r>
      <t>n</t>
    </r>
    <r>
      <rPr>
        <vertAlign val="subscript"/>
        <sz val="9"/>
        <rFont val="Arial"/>
        <family val="2"/>
      </rPr>
      <t>2</t>
    </r>
  </si>
  <si>
    <r>
      <t>A</t>
    </r>
    <r>
      <rPr>
        <vertAlign val="subscript"/>
        <sz val="9"/>
        <rFont val="Arial"/>
        <family val="2"/>
      </rPr>
      <t>s,sup</t>
    </r>
  </si>
  <si>
    <r>
      <t>Ø</t>
    </r>
    <r>
      <rPr>
        <vertAlign val="subscript"/>
        <sz val="9"/>
        <rFont val="Arial"/>
        <family val="2"/>
      </rPr>
      <t>2</t>
    </r>
  </si>
  <si>
    <r>
      <t>A</t>
    </r>
    <r>
      <rPr>
        <vertAlign val="subscript"/>
        <sz val="9"/>
        <rFont val="Arial"/>
        <family val="2"/>
      </rPr>
      <t>s,inf</t>
    </r>
  </si>
  <si>
    <r>
      <t>Ø</t>
    </r>
    <r>
      <rPr>
        <vertAlign val="subscript"/>
        <sz val="9"/>
        <rFont val="Arial"/>
        <family val="2"/>
      </rPr>
      <t>t</t>
    </r>
  </si>
  <si>
    <r>
      <t>A</t>
    </r>
    <r>
      <rPr>
        <vertAlign val="subscript"/>
        <sz val="9"/>
        <rFont val="Arial"/>
        <family val="2"/>
      </rPr>
      <t>sw</t>
    </r>
    <r>
      <rPr>
        <sz val="9"/>
        <rFont val="Arial"/>
        <family val="0"/>
      </rPr>
      <t>/s</t>
    </r>
  </si>
  <si>
    <r>
      <t>n</t>
    </r>
    <r>
      <rPr>
        <vertAlign val="subscript"/>
        <sz val="9"/>
        <rFont val="Arial"/>
        <family val="2"/>
      </rPr>
      <t>c,prov</t>
    </r>
  </si>
  <si>
    <r>
      <t>f</t>
    </r>
    <r>
      <rPr>
        <vertAlign val="subscript"/>
        <sz val="9"/>
        <rFont val="Arial"/>
        <family val="2"/>
      </rPr>
      <t>yk</t>
    </r>
  </si>
  <si>
    <r>
      <t>g</t>
    </r>
    <r>
      <rPr>
        <vertAlign val="subscript"/>
        <sz val="9"/>
        <rFont val="Arial"/>
        <family val="2"/>
      </rPr>
      <t>s</t>
    </r>
  </si>
  <si>
    <r>
      <t>g</t>
    </r>
    <r>
      <rPr>
        <vertAlign val="subscript"/>
        <sz val="9"/>
        <rFont val="Arial"/>
        <family val="2"/>
      </rPr>
      <t>c</t>
    </r>
  </si>
  <si>
    <r>
      <t>f</t>
    </r>
    <r>
      <rPr>
        <vertAlign val="subscript"/>
        <sz val="9"/>
        <rFont val="Arial"/>
        <family val="2"/>
      </rPr>
      <t>yd</t>
    </r>
  </si>
  <si>
    <r>
      <t>= f</t>
    </r>
    <r>
      <rPr>
        <vertAlign val="subscript"/>
        <sz val="9"/>
        <rFont val="Arial"/>
        <family val="2"/>
      </rPr>
      <t>yk</t>
    </r>
    <r>
      <rPr>
        <sz val="9"/>
        <rFont val="Arial"/>
        <family val="0"/>
      </rPr>
      <t>/</t>
    </r>
    <r>
      <rPr>
        <sz val="9"/>
        <rFont val="Symbol"/>
        <family val="1"/>
      </rPr>
      <t>g</t>
    </r>
    <r>
      <rPr>
        <vertAlign val="subscript"/>
        <sz val="9"/>
        <rFont val="Arial"/>
        <family val="2"/>
      </rPr>
      <t>s</t>
    </r>
  </si>
  <si>
    <r>
      <t>(A</t>
    </r>
    <r>
      <rPr>
        <vertAlign val="subscript"/>
        <sz val="9"/>
        <rFont val="Arial"/>
        <family val="2"/>
      </rPr>
      <t>1</t>
    </r>
    <r>
      <rPr>
        <sz val="9"/>
        <rFont val="Arial"/>
        <family val="0"/>
      </rPr>
      <t>+A</t>
    </r>
    <r>
      <rPr>
        <vertAlign val="subscript"/>
        <sz val="9"/>
        <rFont val="Arial"/>
        <family val="2"/>
      </rPr>
      <t>2</t>
    </r>
    <r>
      <rPr>
        <sz val="9"/>
        <rFont val="Arial"/>
        <family val="0"/>
      </rPr>
      <t>)</t>
    </r>
    <r>
      <rPr>
        <vertAlign val="subscript"/>
        <sz val="9"/>
        <rFont val="Arial"/>
        <family val="2"/>
      </rPr>
      <t>req</t>
    </r>
  </si>
  <si>
    <r>
      <t>cm</t>
    </r>
    <r>
      <rPr>
        <vertAlign val="superscript"/>
        <sz val="9"/>
        <rFont val="Arial"/>
        <family val="2"/>
      </rPr>
      <t>2</t>
    </r>
  </si>
  <si>
    <r>
      <t>A</t>
    </r>
    <r>
      <rPr>
        <vertAlign val="subscript"/>
        <sz val="9"/>
        <rFont val="Arial"/>
        <family val="2"/>
      </rPr>
      <t>s,f</t>
    </r>
  </si>
  <si>
    <r>
      <t>A</t>
    </r>
    <r>
      <rPr>
        <vertAlign val="subscript"/>
        <sz val="9"/>
        <rFont val="Arial"/>
        <family val="2"/>
      </rPr>
      <t>1,rqd</t>
    </r>
  </si>
  <si>
    <r>
      <t>= (A</t>
    </r>
    <r>
      <rPr>
        <vertAlign val="subscript"/>
        <sz val="9"/>
        <rFont val="Arial"/>
        <family val="2"/>
      </rPr>
      <t>1</t>
    </r>
    <r>
      <rPr>
        <sz val="9"/>
        <rFont val="Arial"/>
        <family val="0"/>
      </rPr>
      <t>+A</t>
    </r>
    <r>
      <rPr>
        <vertAlign val="subscript"/>
        <sz val="9"/>
        <rFont val="Arial"/>
        <family val="2"/>
      </rPr>
      <t>2</t>
    </r>
    <r>
      <rPr>
        <sz val="9"/>
        <rFont val="Arial"/>
        <family val="0"/>
      </rPr>
      <t>)/2 - A</t>
    </r>
    <r>
      <rPr>
        <vertAlign val="subscript"/>
        <sz val="9"/>
        <rFont val="Arial"/>
        <family val="2"/>
      </rPr>
      <t>s,f</t>
    </r>
  </si>
  <si>
    <r>
      <t>A</t>
    </r>
    <r>
      <rPr>
        <vertAlign val="subscript"/>
        <sz val="9"/>
        <rFont val="Arial"/>
        <family val="2"/>
      </rPr>
      <t>1,prov</t>
    </r>
  </si>
  <si>
    <r>
      <t>A</t>
    </r>
    <r>
      <rPr>
        <vertAlign val="subscript"/>
        <sz val="9"/>
        <rFont val="Arial"/>
        <family val="2"/>
      </rPr>
      <t>2,rqd</t>
    </r>
  </si>
  <si>
    <r>
      <t>= (A</t>
    </r>
    <r>
      <rPr>
        <vertAlign val="subscript"/>
        <sz val="9"/>
        <rFont val="Arial"/>
        <family val="2"/>
      </rPr>
      <t>1</t>
    </r>
    <r>
      <rPr>
        <sz val="9"/>
        <rFont val="Arial"/>
        <family val="0"/>
      </rPr>
      <t>+A</t>
    </r>
    <r>
      <rPr>
        <vertAlign val="subscript"/>
        <sz val="9"/>
        <rFont val="Arial"/>
        <family val="2"/>
      </rPr>
      <t>2</t>
    </r>
    <r>
      <rPr>
        <sz val="9"/>
        <rFont val="Arial"/>
        <family val="0"/>
      </rPr>
      <t>)/2 + A</t>
    </r>
    <r>
      <rPr>
        <vertAlign val="subscript"/>
        <sz val="9"/>
        <rFont val="Arial"/>
        <family val="2"/>
      </rPr>
      <t>s,f</t>
    </r>
  </si>
  <si>
    <r>
      <t>A</t>
    </r>
    <r>
      <rPr>
        <vertAlign val="subscript"/>
        <sz val="9"/>
        <rFont val="Arial"/>
        <family val="2"/>
      </rPr>
      <t>2,prov</t>
    </r>
  </si>
  <si>
    <r>
      <t>(A</t>
    </r>
    <r>
      <rPr>
        <vertAlign val="subscript"/>
        <sz val="9"/>
        <rFont val="Arial"/>
        <family val="2"/>
      </rPr>
      <t>1</t>
    </r>
    <r>
      <rPr>
        <sz val="9"/>
        <rFont val="Arial"/>
        <family val="0"/>
      </rPr>
      <t>+A</t>
    </r>
    <r>
      <rPr>
        <vertAlign val="subscript"/>
        <sz val="9"/>
        <rFont val="Arial"/>
        <family val="2"/>
      </rPr>
      <t>2</t>
    </r>
    <r>
      <rPr>
        <sz val="9"/>
        <rFont val="Arial"/>
        <family val="0"/>
      </rPr>
      <t>)</t>
    </r>
    <r>
      <rPr>
        <vertAlign val="subscript"/>
        <sz val="9"/>
        <rFont val="Arial"/>
        <family val="2"/>
      </rPr>
      <t>prov</t>
    </r>
  </si>
  <si>
    <r>
      <t>s</t>
    </r>
    <r>
      <rPr>
        <vertAlign val="subscript"/>
        <sz val="9"/>
        <rFont val="Arial"/>
        <family val="2"/>
      </rPr>
      <t>ct</t>
    </r>
  </si>
  <si>
    <r>
      <t>cot</t>
    </r>
    <r>
      <rPr>
        <sz val="9"/>
        <rFont val="Symbol"/>
        <family val="1"/>
      </rPr>
      <t>q</t>
    </r>
  </si>
  <si>
    <r>
      <t>(A</t>
    </r>
    <r>
      <rPr>
        <vertAlign val="subscript"/>
        <sz val="9"/>
        <rFont val="Arial"/>
        <family val="2"/>
      </rPr>
      <t>sw</t>
    </r>
    <r>
      <rPr>
        <sz val="9"/>
        <rFont val="Arial"/>
        <family val="0"/>
      </rPr>
      <t>/s)</t>
    </r>
    <r>
      <rPr>
        <vertAlign val="subscript"/>
        <sz val="9"/>
        <rFont val="Arial"/>
        <family val="2"/>
      </rPr>
      <t>rqd</t>
    </r>
  </si>
  <si>
    <r>
      <t>cm</t>
    </r>
    <r>
      <rPr>
        <vertAlign val="superscript"/>
        <sz val="9"/>
        <rFont val="Arial"/>
        <family val="2"/>
      </rPr>
      <t>2</t>
    </r>
    <r>
      <rPr>
        <sz val="9"/>
        <rFont val="Arial"/>
        <family val="0"/>
      </rPr>
      <t>/m</t>
    </r>
  </si>
  <si>
    <r>
      <t>= V</t>
    </r>
    <r>
      <rPr>
        <vertAlign val="subscript"/>
        <sz val="9"/>
        <rFont val="Arial"/>
        <family val="2"/>
      </rPr>
      <t>Ed/</t>
    </r>
    <r>
      <rPr>
        <sz val="9"/>
        <rFont val="Arial"/>
        <family val="0"/>
      </rPr>
      <t>(z.f</t>
    </r>
    <r>
      <rPr>
        <vertAlign val="subscript"/>
        <sz val="9"/>
        <rFont val="Arial"/>
        <family val="2"/>
      </rPr>
      <t>yd</t>
    </r>
    <r>
      <rPr>
        <sz val="9"/>
        <rFont val="Arial"/>
        <family val="0"/>
      </rPr>
      <t>.cot</t>
    </r>
    <r>
      <rPr>
        <sz val="9"/>
        <rFont val="Symbol"/>
        <family val="1"/>
      </rPr>
      <t>q</t>
    </r>
    <r>
      <rPr>
        <sz val="9"/>
        <rFont val="Arial"/>
        <family val="0"/>
      </rPr>
      <t>)</t>
    </r>
  </si>
  <si>
    <r>
      <t>n</t>
    </r>
    <r>
      <rPr>
        <vertAlign val="subscript"/>
        <sz val="9"/>
        <rFont val="Arial"/>
        <family val="2"/>
      </rPr>
      <t>c,rqd</t>
    </r>
  </si>
  <si>
    <r>
      <t>(A</t>
    </r>
    <r>
      <rPr>
        <vertAlign val="subscript"/>
        <sz val="9"/>
        <rFont val="Arial"/>
        <family val="2"/>
      </rPr>
      <t>sw</t>
    </r>
    <r>
      <rPr>
        <sz val="9"/>
        <rFont val="Arial"/>
        <family val="0"/>
      </rPr>
      <t>/s)</t>
    </r>
    <r>
      <rPr>
        <vertAlign val="subscript"/>
        <sz val="9"/>
        <rFont val="Arial"/>
        <family val="2"/>
      </rPr>
      <t>prov</t>
    </r>
  </si>
  <si>
    <r>
      <t>= 3 n</t>
    </r>
    <r>
      <rPr>
        <vertAlign val="subscript"/>
        <sz val="9"/>
        <rFont val="Arial"/>
        <family val="2"/>
      </rPr>
      <t>c</t>
    </r>
    <r>
      <rPr>
        <sz val="9"/>
        <rFont val="Arial"/>
        <family val="0"/>
      </rPr>
      <t>.Ø</t>
    </r>
    <r>
      <rPr>
        <vertAlign val="subscript"/>
        <sz val="9"/>
        <rFont val="Arial"/>
        <family val="2"/>
      </rPr>
      <t>t</t>
    </r>
  </si>
  <si>
    <r>
      <t>= V</t>
    </r>
    <r>
      <rPr>
        <vertAlign val="subscript"/>
        <sz val="9"/>
        <rFont val="Arial"/>
        <family val="2"/>
      </rPr>
      <t>Ed</t>
    </r>
    <r>
      <rPr>
        <sz val="9"/>
        <rFont val="Arial"/>
        <family val="0"/>
      </rPr>
      <t>/sin</t>
    </r>
    <r>
      <rPr>
        <sz val="9"/>
        <rFont val="Symbol"/>
        <family val="1"/>
      </rPr>
      <t>q</t>
    </r>
  </si>
  <si>
    <r>
      <t>s</t>
    </r>
    <r>
      <rPr>
        <vertAlign val="subscript"/>
        <sz val="9"/>
        <rFont val="Arial"/>
        <family val="2"/>
      </rPr>
      <t>b</t>
    </r>
  </si>
  <si>
    <r>
      <t>= C/(a.b.sin</t>
    </r>
    <r>
      <rPr>
        <sz val="9"/>
        <rFont val="Symbol"/>
        <family val="1"/>
      </rPr>
      <t>q</t>
    </r>
    <r>
      <rPr>
        <sz val="9"/>
        <rFont val="Arial"/>
        <family val="0"/>
      </rPr>
      <t>)</t>
    </r>
  </si>
  <si>
    <r>
      <t>s</t>
    </r>
    <r>
      <rPr>
        <vertAlign val="subscript"/>
        <sz val="9"/>
        <rFont val="Arial"/>
        <family val="2"/>
      </rPr>
      <t>Rd,max,b</t>
    </r>
  </si>
  <si>
    <r>
      <t>s</t>
    </r>
    <r>
      <rPr>
        <vertAlign val="subscript"/>
        <sz val="9"/>
        <rFont val="Arial"/>
        <family val="2"/>
      </rPr>
      <t>n</t>
    </r>
  </si>
  <si>
    <r>
      <t>= C/(0,5z.b.sin</t>
    </r>
    <r>
      <rPr>
        <sz val="9"/>
        <rFont val="Symbol"/>
        <family val="1"/>
      </rPr>
      <t>q</t>
    </r>
    <r>
      <rPr>
        <sz val="9"/>
        <rFont val="Arial"/>
        <family val="0"/>
      </rPr>
      <t>)</t>
    </r>
  </si>
  <si>
    <r>
      <t>s</t>
    </r>
    <r>
      <rPr>
        <vertAlign val="subscript"/>
        <sz val="9"/>
        <rFont val="Arial"/>
        <family val="2"/>
      </rPr>
      <t>Rd,max,n</t>
    </r>
  </si>
  <si>
    <t>section d'armatures d'effort tranchant mise en place</t>
  </si>
  <si>
    <r>
      <t>s</t>
    </r>
    <r>
      <rPr>
        <vertAlign val="subscript"/>
        <sz val="9"/>
        <rFont val="Arial"/>
        <family val="2"/>
      </rPr>
      <t>ct</t>
    </r>
    <r>
      <rPr>
        <sz val="9"/>
        <rFont val="Arial"/>
        <family val="0"/>
      </rPr>
      <t xml:space="preserve"> / f</t>
    </r>
    <r>
      <rPr>
        <vertAlign val="subscript"/>
        <sz val="9"/>
        <rFont val="Arial"/>
        <family val="2"/>
      </rPr>
      <t>ctm</t>
    </r>
    <r>
      <rPr>
        <sz val="9"/>
        <rFont val="Arial"/>
        <family val="0"/>
      </rPr>
      <t xml:space="preserve"> =</t>
    </r>
  </si>
  <si>
    <t>bielle</t>
  </si>
  <si>
    <t>nœud</t>
  </si>
  <si>
    <r>
      <t>s</t>
    </r>
    <r>
      <rPr>
        <vertAlign val="subscript"/>
        <sz val="9"/>
        <rFont val="Arial"/>
        <family val="2"/>
      </rPr>
      <t>Rd,max</t>
    </r>
    <r>
      <rPr>
        <sz val="9"/>
        <rFont val="Arial"/>
        <family val="0"/>
      </rPr>
      <t>/</t>
    </r>
    <r>
      <rPr>
        <sz val="9"/>
        <rFont val="Symbol"/>
        <family val="1"/>
      </rPr>
      <t>s</t>
    </r>
    <r>
      <rPr>
        <vertAlign val="subscript"/>
        <sz val="9"/>
        <rFont val="Arial"/>
        <family val="2"/>
      </rPr>
      <t>bielle</t>
    </r>
  </si>
  <si>
    <r>
      <t>s</t>
    </r>
    <r>
      <rPr>
        <vertAlign val="subscript"/>
        <sz val="9"/>
        <rFont val="Arial"/>
        <family val="2"/>
      </rPr>
      <t>Rd,max</t>
    </r>
    <r>
      <rPr>
        <sz val="9"/>
        <rFont val="Arial"/>
        <family val="0"/>
      </rPr>
      <t>/</t>
    </r>
    <r>
      <rPr>
        <sz val="9"/>
        <rFont val="Symbol"/>
        <family val="1"/>
      </rPr>
      <t>s</t>
    </r>
    <r>
      <rPr>
        <vertAlign val="subscript"/>
        <sz val="9"/>
        <rFont val="Arial"/>
        <family val="2"/>
      </rPr>
      <t>noeud</t>
    </r>
  </si>
  <si>
    <t>Tirant de section entièrement tendue - Méthode du treillis simple</t>
  </si>
  <si>
    <r>
      <t>= h - 2c</t>
    </r>
    <r>
      <rPr>
        <vertAlign val="subscript"/>
        <sz val="9"/>
        <rFont val="Arial"/>
        <family val="2"/>
      </rPr>
      <t>nom</t>
    </r>
    <r>
      <rPr>
        <sz val="9"/>
        <rFont val="Arial"/>
        <family val="0"/>
      </rPr>
      <t xml:space="preserve"> - Ø</t>
    </r>
    <r>
      <rPr>
        <vertAlign val="subscript"/>
        <sz val="9"/>
        <rFont val="Arial"/>
        <family val="2"/>
      </rPr>
      <t>1</t>
    </r>
    <r>
      <rPr>
        <sz val="9"/>
        <rFont val="Arial"/>
        <family val="0"/>
      </rPr>
      <t>/2 - Ø</t>
    </r>
    <r>
      <rPr>
        <vertAlign val="subscript"/>
        <sz val="9"/>
        <rFont val="Arial"/>
        <family val="2"/>
      </rPr>
      <t>2</t>
    </r>
    <r>
      <rPr>
        <sz val="9"/>
        <rFont val="Arial"/>
        <family val="0"/>
      </rPr>
      <t>/2 - 2Ø</t>
    </r>
    <r>
      <rPr>
        <vertAlign val="subscript"/>
        <sz val="9"/>
        <rFont val="Arial"/>
        <family val="2"/>
      </rPr>
      <t>t</t>
    </r>
  </si>
  <si>
    <r>
      <t>= h - c</t>
    </r>
    <r>
      <rPr>
        <vertAlign val="subscript"/>
        <sz val="9"/>
        <rFont val="Arial"/>
        <family val="2"/>
      </rPr>
      <t>nom</t>
    </r>
    <r>
      <rPr>
        <sz val="9"/>
        <rFont val="Arial"/>
        <family val="0"/>
      </rPr>
      <t xml:space="preserve"> - Ø</t>
    </r>
    <r>
      <rPr>
        <vertAlign val="subscript"/>
        <sz val="9"/>
        <rFont val="Arial"/>
        <family val="2"/>
      </rPr>
      <t>2</t>
    </r>
    <r>
      <rPr>
        <sz val="9"/>
        <rFont val="Arial"/>
        <family val="0"/>
      </rPr>
      <t>/2 - Ø</t>
    </r>
    <r>
      <rPr>
        <vertAlign val="subscript"/>
        <sz val="9"/>
        <rFont val="Arial"/>
        <family val="2"/>
      </rPr>
      <t>t</t>
    </r>
  </si>
  <si>
    <r>
      <t>= M</t>
    </r>
    <r>
      <rPr>
        <vertAlign val="subscript"/>
        <sz val="9"/>
        <rFont val="Arial"/>
        <family val="2"/>
      </rPr>
      <t>Ed</t>
    </r>
    <r>
      <rPr>
        <sz val="9"/>
        <rFont val="Arial"/>
        <family val="0"/>
      </rPr>
      <t xml:space="preserve"> / z / f</t>
    </r>
    <r>
      <rPr>
        <vertAlign val="subscript"/>
        <sz val="9"/>
        <rFont val="Arial"/>
        <family val="2"/>
      </rPr>
      <t>yd</t>
    </r>
  </si>
  <si>
    <r>
      <t>= -N</t>
    </r>
    <r>
      <rPr>
        <vertAlign val="subscript"/>
        <sz val="9"/>
        <rFont val="Arial"/>
        <family val="2"/>
      </rPr>
      <t>Ed</t>
    </r>
    <r>
      <rPr>
        <sz val="9"/>
        <rFont val="Arial"/>
        <family val="0"/>
      </rPr>
      <t xml:space="preserve"> / f</t>
    </r>
    <r>
      <rPr>
        <vertAlign val="subscript"/>
        <sz val="9"/>
        <rFont val="Arial"/>
        <family val="2"/>
      </rPr>
      <t>yd</t>
    </r>
  </si>
  <si>
    <t>armatures longitudinales supérieures nécessaires</t>
  </si>
  <si>
    <t>armatures longitudinales supérieures mises en place</t>
  </si>
  <si>
    <t>armatures longitudinales inférieures nécessaires</t>
  </si>
  <si>
    <t>armatures longitudinales inférieures mises en place</t>
  </si>
  <si>
    <t>armatures longitudinales totales mises en place</t>
  </si>
  <si>
    <t>résistance moyenne à la traction du béton</t>
  </si>
  <si>
    <t>Données</t>
  </si>
  <si>
    <t>Résultats</t>
  </si>
  <si>
    <t>Résumé</t>
  </si>
  <si>
    <r>
      <t>s</t>
    </r>
    <r>
      <rPr>
        <vertAlign val="subscript"/>
        <sz val="9"/>
        <rFont val="Arial"/>
        <family val="2"/>
      </rPr>
      <t>max</t>
    </r>
  </si>
  <si>
    <t>espacement maximal des groupes de cadres</t>
  </si>
  <si>
    <t>espacement imposé des groupes de cadres, sinon 0</t>
  </si>
  <si>
    <t>espacement retenu des groupe de cadres</t>
  </si>
  <si>
    <r>
      <t>s</t>
    </r>
    <r>
      <rPr>
        <vertAlign val="subscript"/>
        <sz val="9"/>
        <rFont val="Arial"/>
        <family val="2"/>
      </rPr>
      <t>imp</t>
    </r>
  </si>
  <si>
    <r>
      <t>= Min[0,75 d ; s</t>
    </r>
    <r>
      <rPr>
        <vertAlign val="subscript"/>
        <sz val="9"/>
        <rFont val="Arial"/>
        <family val="2"/>
      </rPr>
      <t>imp</t>
    </r>
    <r>
      <rPr>
        <sz val="9"/>
        <rFont val="Arial"/>
        <family val="0"/>
      </rPr>
      <t>]</t>
    </r>
  </si>
  <si>
    <t>hauteur utile pour respecter s ≤ 0,75d, § 9.2.2 (6)</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</si>
</sst>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0.00000"/>
    <numFmt numFmtId="167" formatCode="0.0000"/>
    <numFmt numFmtId="168" formatCode="0.0000000"/>
    <numFmt numFmtId="169" formatCode="0.000000"/>
    <numFmt numFmtId="170" formatCode="0.0%"/>
    <numFmt numFmtId="171" formatCode="0.0&quot;°&quot;"/>
  </numFmts>
  <fonts count="45">
    <font>
      <sz val="10"/>
      <name val="Arial"/>
      <family val="0"/>
    </font>
    <font>
      <sz val="8"/>
      <name val="Arial"/>
      <family val="0"/>
    </font>
    <font>
      <b/>
      <sz val="9"/>
      <name val="Arial"/>
      <family val="2"/>
    </font>
    <font>
      <sz val="9"/>
      <name val="Arial"/>
      <family val="2"/>
    </font>
    <font>
      <vertAlign val="subscript"/>
      <sz val="9"/>
      <name val="Arial"/>
      <family val="2"/>
    </font>
    <font>
      <sz val="9"/>
      <name val="Symbol"/>
      <family val="1"/>
    </font>
    <font>
      <b/>
      <sz val="8"/>
      <name val="Tahoma"/>
      <family val="0"/>
    </font>
    <font>
      <b/>
      <sz val="8"/>
      <name val="Symbol"/>
      <family val="1"/>
    </font>
    <font>
      <b/>
      <vertAlign val="subscript"/>
      <sz val="8"/>
      <name val="Tahoma"/>
      <family val="2"/>
    </font>
    <font>
      <vertAlign val="superscript"/>
      <sz val="9"/>
      <name val="Arial"/>
      <family val="2"/>
    </font>
    <font>
      <b/>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right style="thin"/>
      <top style="thin"/>
      <bottom style="hair"/>
    </border>
    <border>
      <left style="thin"/>
      <right style="thin"/>
      <top style="hair"/>
      <bottom style="hair"/>
    </border>
    <border>
      <left style="thin"/>
      <right style="thin"/>
      <top style="hair"/>
      <bottom style="thin"/>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color indexed="63"/>
      </top>
      <bottom style="thin">
        <color indexed="10"/>
      </bottom>
    </border>
    <border>
      <left style="thin"/>
      <right style="thin"/>
      <top style="thick"/>
      <bottom style="thin"/>
    </border>
    <border>
      <left style="thick"/>
      <right style="thick"/>
      <top style="thick"/>
      <bottom style="hair"/>
    </border>
    <border>
      <left style="thick"/>
      <right style="thick"/>
      <top style="hair"/>
      <bottom style="hair"/>
    </border>
    <border>
      <left style="thick"/>
      <right style="thick"/>
      <top style="hair"/>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60">
    <xf numFmtId="0" fontId="0" fillId="0" borderId="0" xfId="0" applyAlignment="1">
      <alignment/>
    </xf>
    <xf numFmtId="0" fontId="2" fillId="0" borderId="0" xfId="0" applyFont="1" applyAlignment="1" applyProtection="1">
      <alignment/>
      <protection/>
    </xf>
    <xf numFmtId="0" fontId="3" fillId="0" borderId="10" xfId="0" applyFont="1" applyBorder="1" applyAlignment="1" applyProtection="1">
      <alignment horizontal="center"/>
      <protection/>
    </xf>
    <xf numFmtId="0" fontId="3" fillId="0" borderId="11" xfId="0" applyFont="1" applyBorder="1" applyAlignment="1" applyProtection="1">
      <alignment horizontal="center"/>
      <protection/>
    </xf>
    <xf numFmtId="0" fontId="5" fillId="0" borderId="11"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12" xfId="0" applyFont="1" applyBorder="1" applyAlignment="1" applyProtection="1" quotePrefix="1">
      <alignment horizontal="center"/>
      <protection/>
    </xf>
    <xf numFmtId="0" fontId="3" fillId="0" borderId="13" xfId="0" applyFont="1" applyBorder="1" applyAlignment="1" applyProtection="1">
      <alignment horizontal="center"/>
      <protection/>
    </xf>
    <xf numFmtId="0" fontId="3" fillId="0" borderId="14" xfId="0" applyFont="1" applyBorder="1" applyAlignment="1" applyProtection="1">
      <alignment horizontal="center"/>
      <protection/>
    </xf>
    <xf numFmtId="0" fontId="3" fillId="0" borderId="15" xfId="0" applyFont="1" applyBorder="1" applyAlignment="1" applyProtection="1">
      <alignment horizontal="center"/>
      <protection/>
    </xf>
    <xf numFmtId="0" fontId="3" fillId="0" borderId="16" xfId="0" applyFont="1" applyBorder="1" applyAlignment="1" applyProtection="1">
      <alignment horizontal="center"/>
      <protection/>
    </xf>
    <xf numFmtId="0" fontId="3" fillId="0" borderId="17" xfId="0" applyFont="1" applyBorder="1" applyAlignment="1" applyProtection="1">
      <alignment horizontal="center"/>
      <protection/>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pplyProtection="1">
      <alignment/>
      <protection/>
    </xf>
    <xf numFmtId="0" fontId="3" fillId="0" borderId="0" xfId="0" applyFont="1" applyAlignment="1">
      <alignment horizontal="left"/>
    </xf>
    <xf numFmtId="0" fontId="3" fillId="0" borderId="0" xfId="0" applyFont="1" applyAlignment="1">
      <alignment/>
    </xf>
    <xf numFmtId="2" fontId="3" fillId="0" borderId="0" xfId="0" applyNumberFormat="1" applyFont="1" applyAlignment="1">
      <alignment horizontal="left"/>
    </xf>
    <xf numFmtId="0" fontId="3" fillId="0" borderId="18" xfId="0" applyFont="1" applyBorder="1" applyAlignment="1">
      <alignment horizontal="center"/>
    </xf>
    <xf numFmtId="0" fontId="3" fillId="0" borderId="19" xfId="0" applyFont="1" applyBorder="1" applyAlignment="1">
      <alignment horizontal="left"/>
    </xf>
    <xf numFmtId="164" fontId="3" fillId="0" borderId="19" xfId="0" applyNumberFormat="1"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0" xfId="0" applyFont="1" applyBorder="1" applyAlignment="1">
      <alignment horizontal="left"/>
    </xf>
    <xf numFmtId="164" fontId="3" fillId="0" borderId="0" xfId="0" applyNumberFormat="1" applyFont="1" applyBorder="1" applyAlignment="1">
      <alignment horizontal="center"/>
    </xf>
    <xf numFmtId="0" fontId="3" fillId="0" borderId="22" xfId="0" applyFont="1" applyBorder="1" applyAlignment="1">
      <alignment horizontal="center"/>
    </xf>
    <xf numFmtId="0" fontId="3" fillId="0" borderId="0" xfId="0" applyFont="1" applyBorder="1" applyAlignment="1">
      <alignment horizontal="center"/>
    </xf>
    <xf numFmtId="2" fontId="3" fillId="0" borderId="0" xfId="0" applyNumberFormat="1" applyFont="1" applyBorder="1" applyAlignment="1">
      <alignment horizontal="center"/>
    </xf>
    <xf numFmtId="0" fontId="3" fillId="0" borderId="21" xfId="0" applyFont="1" applyBorder="1" applyAlignment="1">
      <alignment horizontal="left"/>
    </xf>
    <xf numFmtId="0" fontId="3" fillId="0" borderId="23" xfId="0" applyFont="1" applyBorder="1" applyAlignment="1">
      <alignment horizontal="center"/>
    </xf>
    <xf numFmtId="0" fontId="3" fillId="0" borderId="24" xfId="0" applyFont="1" applyBorder="1" applyAlignment="1">
      <alignment horizontal="center"/>
    </xf>
    <xf numFmtId="0" fontId="3" fillId="0" borderId="0" xfId="0" applyFont="1" applyAlignment="1" quotePrefix="1">
      <alignment horizontal="left"/>
    </xf>
    <xf numFmtId="2" fontId="3" fillId="0" borderId="0" xfId="0" applyNumberFormat="1" applyFont="1" applyAlignment="1">
      <alignment horizontal="center"/>
    </xf>
    <xf numFmtId="0" fontId="5" fillId="0" borderId="0" xfId="0" applyFont="1" applyAlignment="1">
      <alignment horizontal="right"/>
    </xf>
    <xf numFmtId="0" fontId="1" fillId="0" borderId="0" xfId="0" applyFont="1" applyAlignment="1">
      <alignment horizontal="center"/>
    </xf>
    <xf numFmtId="17" fontId="1" fillId="0" borderId="0" xfId="0" applyNumberFormat="1" applyFont="1" applyAlignment="1" quotePrefix="1">
      <alignment horizontal="center"/>
    </xf>
    <xf numFmtId="0" fontId="3" fillId="0" borderId="0" xfId="0" applyFont="1" applyAlignment="1">
      <alignment horizontal="right"/>
    </xf>
    <xf numFmtId="165" fontId="3" fillId="0" borderId="25" xfId="0" applyNumberFormat="1" applyFont="1" applyBorder="1" applyAlignment="1">
      <alignment horizontal="center"/>
    </xf>
    <xf numFmtId="2" fontId="3" fillId="0" borderId="26" xfId="0" applyNumberFormat="1" applyFont="1" applyBorder="1" applyAlignment="1">
      <alignment horizontal="center"/>
    </xf>
    <xf numFmtId="164" fontId="3" fillId="0" borderId="26" xfId="0" applyNumberFormat="1" applyFont="1" applyBorder="1" applyAlignment="1">
      <alignment horizontal="center"/>
    </xf>
    <xf numFmtId="0" fontId="3" fillId="0" borderId="26" xfId="0" applyFont="1" applyBorder="1" applyAlignment="1">
      <alignment horizontal="center"/>
    </xf>
    <xf numFmtId="167" fontId="3" fillId="0" borderId="26" xfId="0" applyNumberFormat="1" applyFont="1" applyBorder="1" applyAlignment="1">
      <alignment horizontal="center"/>
    </xf>
    <xf numFmtId="0" fontId="3" fillId="0" borderId="26" xfId="0" applyFont="1" applyFill="1" applyBorder="1" applyAlignment="1">
      <alignment horizontal="center"/>
    </xf>
    <xf numFmtId="1" fontId="3" fillId="0" borderId="26" xfId="0" applyNumberFormat="1" applyFont="1" applyFill="1" applyBorder="1" applyAlignment="1">
      <alignment horizontal="center"/>
    </xf>
    <xf numFmtId="2" fontId="3" fillId="0" borderId="26" xfId="0" applyNumberFormat="1" applyFont="1" applyFill="1" applyBorder="1" applyAlignment="1">
      <alignment horizontal="center"/>
    </xf>
    <xf numFmtId="0" fontId="3" fillId="0" borderId="27" xfId="0" applyFont="1" applyBorder="1" applyAlignment="1">
      <alignment horizontal="center"/>
    </xf>
    <xf numFmtId="171" fontId="3" fillId="0" borderId="0" xfId="0" applyNumberFormat="1" applyFont="1" applyAlignment="1">
      <alignment horizontal="left"/>
    </xf>
    <xf numFmtId="2" fontId="3" fillId="0" borderId="0" xfId="0" applyNumberFormat="1" applyFont="1" applyAlignment="1">
      <alignment horizontal="right"/>
    </xf>
    <xf numFmtId="2" fontId="5" fillId="0" borderId="28" xfId="0" applyNumberFormat="1" applyFont="1" applyBorder="1" applyAlignment="1">
      <alignment horizontal="right"/>
    </xf>
    <xf numFmtId="164" fontId="3" fillId="0" borderId="29" xfId="0" applyNumberFormat="1" applyFont="1" applyBorder="1" applyAlignment="1">
      <alignment horizontal="left"/>
    </xf>
    <xf numFmtId="0" fontId="2" fillId="0" borderId="0" xfId="0" applyFont="1" applyAlignment="1">
      <alignment horizontal="left"/>
    </xf>
    <xf numFmtId="0" fontId="5" fillId="0" borderId="0" xfId="0" applyFont="1" applyBorder="1" applyAlignment="1">
      <alignment horizontal="left"/>
    </xf>
    <xf numFmtId="164" fontId="3" fillId="0" borderId="0" xfId="0" applyNumberFormat="1" applyFont="1" applyFill="1" applyBorder="1" applyAlignment="1">
      <alignment horizontal="center"/>
    </xf>
    <xf numFmtId="0" fontId="3" fillId="0" borderId="30" xfId="0" applyFont="1" applyBorder="1" applyAlignment="1">
      <alignment horizontal="left"/>
    </xf>
    <xf numFmtId="164" fontId="3" fillId="0" borderId="31" xfId="0" applyNumberFormat="1" applyFont="1" applyBorder="1" applyAlignment="1">
      <alignment horizontal="center"/>
    </xf>
    <xf numFmtId="0" fontId="3" fillId="33" borderId="32" xfId="0" applyFont="1" applyFill="1" applyBorder="1" applyAlignment="1" applyProtection="1">
      <alignment horizontal="center"/>
      <protection locked="0"/>
    </xf>
    <xf numFmtId="0" fontId="3" fillId="33" borderId="33" xfId="0" applyFont="1" applyFill="1" applyBorder="1" applyAlignment="1" applyProtection="1">
      <alignment horizontal="center"/>
      <protection locked="0"/>
    </xf>
    <xf numFmtId="1" fontId="3" fillId="33" borderId="33" xfId="0" applyNumberFormat="1" applyFont="1" applyFill="1" applyBorder="1" applyAlignment="1" applyProtection="1">
      <alignment horizontal="center"/>
      <protection locked="0"/>
    </xf>
    <xf numFmtId="0" fontId="3" fillId="33" borderId="34" xfId="0" applyFont="1" applyFill="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6">
    <dxf>
      <font>
        <b/>
        <i val="0"/>
        <color indexed="10"/>
      </font>
    </dxf>
    <dxf>
      <font>
        <b/>
        <i val="0"/>
        <color indexed="10"/>
      </font>
    </dxf>
    <dxf>
      <font>
        <b/>
        <i val="0"/>
        <color indexed="10"/>
      </font>
    </dxf>
    <dxf>
      <font>
        <b/>
        <i val="0"/>
        <color indexed="8"/>
      </font>
    </dxf>
    <dxf>
      <font>
        <b/>
        <i val="0"/>
        <color indexed="10"/>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V49"/>
  <sheetViews>
    <sheetView showGridLines="0" tabSelected="1" view="pageBreakPreview" zoomScaleSheetLayoutView="100" zoomScalePageLayoutView="0" workbookViewId="0" topLeftCell="A1">
      <selection activeCell="A1" sqref="A1"/>
    </sheetView>
  </sheetViews>
  <sheetFormatPr defaultColWidth="11.421875" defaultRowHeight="12.75"/>
  <cols>
    <col min="1" max="1" width="8.7109375" style="14" customWidth="1"/>
    <col min="2" max="2" width="8.28125" style="14" customWidth="1"/>
    <col min="3" max="3" width="8.8515625" style="14" customWidth="1"/>
    <col min="4" max="4" width="23.7109375" style="14" customWidth="1"/>
    <col min="5" max="6" width="9.421875" style="14" customWidth="1"/>
    <col min="7" max="7" width="8.00390625" style="14" customWidth="1"/>
    <col min="8" max="8" width="8.8515625" style="14" customWidth="1"/>
    <col min="9" max="9" width="8.140625" style="14" customWidth="1"/>
    <col min="10" max="10" width="7.28125" style="14" customWidth="1"/>
    <col min="11" max="11" width="6.28125" style="14" customWidth="1"/>
    <col min="12" max="17" width="7.7109375" style="14" customWidth="1"/>
    <col min="18" max="16384" width="11.421875" style="14" customWidth="1"/>
  </cols>
  <sheetData>
    <row r="1" spans="1:22" ht="12">
      <c r="A1" s="51" t="s">
        <v>100</v>
      </c>
      <c r="I1" s="35"/>
      <c r="O1" s="1" t="s">
        <v>2</v>
      </c>
      <c r="P1" s="15"/>
      <c r="Q1" s="15"/>
      <c r="R1" s="15"/>
      <c r="S1" s="15"/>
      <c r="T1" s="15"/>
      <c r="U1" s="15"/>
      <c r="V1" s="15"/>
    </row>
    <row r="2" spans="1:22" ht="13.5">
      <c r="A2" s="51"/>
      <c r="I2" s="36"/>
      <c r="O2" s="2" t="s">
        <v>3</v>
      </c>
      <c r="P2" s="3" t="s">
        <v>4</v>
      </c>
      <c r="Q2" s="3" t="s">
        <v>5</v>
      </c>
      <c r="R2" s="4" t="s">
        <v>6</v>
      </c>
      <c r="S2" s="4" t="s">
        <v>7</v>
      </c>
      <c r="T2" s="4" t="s">
        <v>8</v>
      </c>
      <c r="U2" s="4" t="s">
        <v>9</v>
      </c>
      <c r="V2" s="10" t="s">
        <v>10</v>
      </c>
    </row>
    <row r="3" spans="1:22" ht="12.75" thickBot="1">
      <c r="A3" s="13" t="s">
        <v>111</v>
      </c>
      <c r="I3" s="35"/>
      <c r="O3" s="5">
        <v>12</v>
      </c>
      <c r="P3" s="6">
        <v>1.6</v>
      </c>
      <c r="Q3" s="6">
        <v>27</v>
      </c>
      <c r="R3" s="6">
        <v>3.5</v>
      </c>
      <c r="S3" s="6">
        <v>1.8</v>
      </c>
      <c r="T3" s="6">
        <v>3.5</v>
      </c>
      <c r="U3" s="6">
        <v>2</v>
      </c>
      <c r="V3" s="11">
        <v>2</v>
      </c>
    </row>
    <row r="4" spans="1:22" ht="14.25" thickTop="1">
      <c r="A4" s="37" t="s">
        <v>51</v>
      </c>
      <c r="B4" s="56">
        <v>-0.8</v>
      </c>
      <c r="C4" s="16" t="s">
        <v>18</v>
      </c>
      <c r="D4" s="16" t="s">
        <v>35</v>
      </c>
      <c r="I4" s="35"/>
      <c r="O4" s="5">
        <v>16</v>
      </c>
      <c r="P4" s="6">
        <v>1.9</v>
      </c>
      <c r="Q4" s="6">
        <v>29</v>
      </c>
      <c r="R4" s="6">
        <v>3.5</v>
      </c>
      <c r="S4" s="6">
        <v>1.9</v>
      </c>
      <c r="T4" s="6">
        <v>3.5</v>
      </c>
      <c r="U4" s="6">
        <v>2</v>
      </c>
      <c r="V4" s="11">
        <v>2</v>
      </c>
    </row>
    <row r="5" spans="1:22" ht="13.5">
      <c r="A5" s="37" t="s">
        <v>52</v>
      </c>
      <c r="B5" s="57">
        <v>0.1</v>
      </c>
      <c r="C5" s="17" t="s">
        <v>20</v>
      </c>
      <c r="D5" s="16" t="s">
        <v>36</v>
      </c>
      <c r="I5" s="35"/>
      <c r="O5" s="5">
        <v>20</v>
      </c>
      <c r="P5" s="6">
        <v>2.2</v>
      </c>
      <c r="Q5" s="6">
        <v>30</v>
      </c>
      <c r="R5" s="6">
        <v>3.5</v>
      </c>
      <c r="S5" s="6">
        <v>2</v>
      </c>
      <c r="T5" s="6">
        <v>3.5</v>
      </c>
      <c r="U5" s="6">
        <v>2</v>
      </c>
      <c r="V5" s="11">
        <v>2</v>
      </c>
    </row>
    <row r="6" spans="1:22" ht="13.5">
      <c r="A6" s="37" t="s">
        <v>53</v>
      </c>
      <c r="B6" s="57">
        <v>0.18</v>
      </c>
      <c r="C6" s="17" t="s">
        <v>18</v>
      </c>
      <c r="D6" s="16" t="s">
        <v>37</v>
      </c>
      <c r="I6" s="35"/>
      <c r="O6" s="5">
        <v>25</v>
      </c>
      <c r="P6" s="6">
        <v>2.6</v>
      </c>
      <c r="Q6" s="6">
        <v>31</v>
      </c>
      <c r="R6" s="6">
        <v>3.5</v>
      </c>
      <c r="S6" s="6">
        <v>2.1</v>
      </c>
      <c r="T6" s="6">
        <v>3.5</v>
      </c>
      <c r="U6" s="6">
        <v>2</v>
      </c>
      <c r="V6" s="11">
        <v>2</v>
      </c>
    </row>
    <row r="7" spans="1:22" ht="12">
      <c r="A7" s="37" t="s">
        <v>0</v>
      </c>
      <c r="B7" s="57">
        <v>0.4</v>
      </c>
      <c r="C7" s="17" t="s">
        <v>17</v>
      </c>
      <c r="D7" s="16" t="s">
        <v>38</v>
      </c>
      <c r="O7" s="5">
        <v>30</v>
      </c>
      <c r="P7" s="6">
        <v>2.9</v>
      </c>
      <c r="Q7" s="6">
        <v>33</v>
      </c>
      <c r="R7" s="6">
        <v>3.5</v>
      </c>
      <c r="S7" s="6">
        <v>2.2</v>
      </c>
      <c r="T7" s="6">
        <v>3.5</v>
      </c>
      <c r="U7" s="6">
        <v>2</v>
      </c>
      <c r="V7" s="11">
        <v>2</v>
      </c>
    </row>
    <row r="8" spans="1:22" ht="12">
      <c r="A8" s="37" t="s">
        <v>1</v>
      </c>
      <c r="B8" s="57">
        <v>0.6</v>
      </c>
      <c r="C8" s="17" t="s">
        <v>17</v>
      </c>
      <c r="D8" s="16" t="s">
        <v>39</v>
      </c>
      <c r="O8" s="7">
        <v>35</v>
      </c>
      <c r="P8" s="6">
        <v>3.2</v>
      </c>
      <c r="Q8" s="6">
        <v>34</v>
      </c>
      <c r="R8" s="6">
        <v>3.5</v>
      </c>
      <c r="S8" s="6">
        <v>2.25</v>
      </c>
      <c r="T8" s="6">
        <v>3.5</v>
      </c>
      <c r="U8" s="6">
        <v>2</v>
      </c>
      <c r="V8" s="11">
        <v>2</v>
      </c>
    </row>
    <row r="9" spans="1:22" ht="13.5">
      <c r="A9" s="37" t="s">
        <v>54</v>
      </c>
      <c r="B9" s="57">
        <v>40</v>
      </c>
      <c r="C9" s="17" t="s">
        <v>19</v>
      </c>
      <c r="D9" s="16" t="s">
        <v>40</v>
      </c>
      <c r="H9" s="49" t="s">
        <v>95</v>
      </c>
      <c r="I9" s="50">
        <f>B36/B35</f>
        <v>1.2820512820512822</v>
      </c>
      <c r="O9" s="7">
        <v>40</v>
      </c>
      <c r="P9" s="6">
        <v>3.5</v>
      </c>
      <c r="Q9" s="6">
        <v>35</v>
      </c>
      <c r="R9" s="6">
        <v>3.5</v>
      </c>
      <c r="S9" s="6">
        <v>2.3</v>
      </c>
      <c r="T9" s="6">
        <v>3.5</v>
      </c>
      <c r="U9" s="6">
        <v>2</v>
      </c>
      <c r="V9" s="11">
        <v>2</v>
      </c>
    </row>
    <row r="10" spans="1:22" ht="13.5">
      <c r="A10" s="37" t="s">
        <v>55</v>
      </c>
      <c r="B10" s="57">
        <v>3</v>
      </c>
      <c r="C10" s="16" t="str">
        <f>IF(B30&gt;B31,"KO","OK")</f>
        <v>OK</v>
      </c>
      <c r="D10" s="16" t="s">
        <v>30</v>
      </c>
      <c r="O10" s="5">
        <v>45</v>
      </c>
      <c r="P10" s="6">
        <v>3.8</v>
      </c>
      <c r="Q10" s="6">
        <v>36</v>
      </c>
      <c r="R10" s="6">
        <v>3.5</v>
      </c>
      <c r="S10" s="6">
        <v>2.4</v>
      </c>
      <c r="T10" s="6">
        <v>3.5</v>
      </c>
      <c r="U10" s="6">
        <v>2</v>
      </c>
      <c r="V10" s="11">
        <v>2</v>
      </c>
    </row>
    <row r="11" spans="1:22" ht="13.5">
      <c r="A11" s="37" t="s">
        <v>56</v>
      </c>
      <c r="B11" s="57">
        <v>16</v>
      </c>
      <c r="C11" s="17" t="s">
        <v>19</v>
      </c>
      <c r="D11" s="16" t="s">
        <v>41</v>
      </c>
      <c r="H11" s="13" t="s">
        <v>113</v>
      </c>
      <c r="J11" s="14" t="s">
        <v>50</v>
      </c>
      <c r="O11" s="5">
        <v>50</v>
      </c>
      <c r="P11" s="6">
        <v>4.1</v>
      </c>
      <c r="Q11" s="6">
        <v>37</v>
      </c>
      <c r="R11" s="6">
        <v>3.5</v>
      </c>
      <c r="S11" s="6">
        <v>2.45</v>
      </c>
      <c r="T11" s="6">
        <v>3.5</v>
      </c>
      <c r="U11" s="6">
        <v>2</v>
      </c>
      <c r="V11" s="11">
        <v>2</v>
      </c>
    </row>
    <row r="12" spans="1:22" ht="13.5">
      <c r="A12" s="37" t="s">
        <v>57</v>
      </c>
      <c r="B12" s="57">
        <v>3</v>
      </c>
      <c r="C12" s="17" t="str">
        <f>IF(B33&gt;B32,"OK","KO")</f>
        <v>OK</v>
      </c>
      <c r="D12" s="16" t="s">
        <v>31</v>
      </c>
      <c r="G12" s="19" t="s">
        <v>58</v>
      </c>
      <c r="H12" s="20" t="str">
        <f>B10&amp;"HA"&amp;B11</f>
        <v>3HA16</v>
      </c>
      <c r="I12" s="20" t="str">
        <f>IF(B31&gt;B30,"OK","KO")</f>
        <v>OK</v>
      </c>
      <c r="J12" s="21">
        <f>B31/B30</f>
        <v>1.3576032455918796</v>
      </c>
      <c r="K12" s="22" t="str">
        <f>IF(J12&gt;1,"OK","KO")</f>
        <v>OK</v>
      </c>
      <c r="O12" s="5">
        <v>55</v>
      </c>
      <c r="P12" s="6">
        <v>4.2</v>
      </c>
      <c r="Q12" s="6">
        <v>38</v>
      </c>
      <c r="R12" s="6">
        <v>3.2</v>
      </c>
      <c r="S12" s="6">
        <v>2.5</v>
      </c>
      <c r="T12" s="6">
        <v>3.1</v>
      </c>
      <c r="U12" s="6">
        <v>2.2</v>
      </c>
      <c r="V12" s="11">
        <v>1.75</v>
      </c>
    </row>
    <row r="13" spans="1:22" ht="13.5">
      <c r="A13" s="37" t="s">
        <v>59</v>
      </c>
      <c r="B13" s="57">
        <v>25</v>
      </c>
      <c r="C13" s="17" t="s">
        <v>19</v>
      </c>
      <c r="D13" s="16" t="s">
        <v>42</v>
      </c>
      <c r="G13" s="23" t="s">
        <v>60</v>
      </c>
      <c r="H13" s="24" t="str">
        <f>B12&amp;"HA"&amp;B13</f>
        <v>3HA25</v>
      </c>
      <c r="I13" s="24" t="str">
        <f>IF(B33&gt;B32,"OK","KO")</f>
        <v>OK</v>
      </c>
      <c r="J13" s="25">
        <f>B33/B32</f>
        <v>1.0551147306022333</v>
      </c>
      <c r="K13" s="26" t="str">
        <f>IF(J13&gt;1,"OK","KO")</f>
        <v>OK</v>
      </c>
      <c r="O13" s="5">
        <v>60</v>
      </c>
      <c r="P13" s="6">
        <v>4.4</v>
      </c>
      <c r="Q13" s="6">
        <v>39</v>
      </c>
      <c r="R13" s="6">
        <v>3</v>
      </c>
      <c r="S13" s="6">
        <v>2.6</v>
      </c>
      <c r="T13" s="6">
        <v>2.9</v>
      </c>
      <c r="U13" s="6">
        <v>2.3</v>
      </c>
      <c r="V13" s="11">
        <v>1.6</v>
      </c>
    </row>
    <row r="14" spans="1:22" ht="13.5">
      <c r="A14" s="37" t="s">
        <v>61</v>
      </c>
      <c r="B14" s="57">
        <v>8</v>
      </c>
      <c r="C14" s="17" t="s">
        <v>19</v>
      </c>
      <c r="D14" s="16" t="s">
        <v>28</v>
      </c>
      <c r="G14" s="23" t="s">
        <v>62</v>
      </c>
      <c r="H14" s="27"/>
      <c r="I14" s="27"/>
      <c r="J14" s="28">
        <f>B43/B40</f>
        <v>1.0262257502962187</v>
      </c>
      <c r="K14" s="26" t="str">
        <f>IF(J14&gt;1,"OK","KO")</f>
        <v>OK</v>
      </c>
      <c r="O14" s="5">
        <v>70</v>
      </c>
      <c r="P14" s="6">
        <v>4.6</v>
      </c>
      <c r="Q14" s="6">
        <v>41</v>
      </c>
      <c r="R14" s="6">
        <v>2.8</v>
      </c>
      <c r="S14" s="6">
        <v>2.7</v>
      </c>
      <c r="T14" s="6">
        <v>2.7</v>
      </c>
      <c r="U14" s="6">
        <v>2.4</v>
      </c>
      <c r="V14" s="11">
        <v>1.45</v>
      </c>
    </row>
    <row r="15" spans="1:22" ht="13.5">
      <c r="A15" s="37" t="s">
        <v>10</v>
      </c>
      <c r="B15" s="57">
        <v>3</v>
      </c>
      <c r="C15" s="16" t="str">
        <f>IF(B16*B15*PI()/4*B14^2&gt;B40,"OK","KO")</f>
        <v>OK</v>
      </c>
      <c r="D15" s="16" t="s">
        <v>29</v>
      </c>
      <c r="G15" s="23" t="s">
        <v>96</v>
      </c>
      <c r="H15" s="52" t="s">
        <v>98</v>
      </c>
      <c r="I15" s="27"/>
      <c r="J15" s="53">
        <f>B47/B46</f>
        <v>1.1126941492930802</v>
      </c>
      <c r="K15" s="26" t="str">
        <f>IF(J15&gt;1,"OK","KO")</f>
        <v>OK</v>
      </c>
      <c r="O15" s="5">
        <v>80</v>
      </c>
      <c r="P15" s="6">
        <v>4.8</v>
      </c>
      <c r="Q15" s="6">
        <v>42</v>
      </c>
      <c r="R15" s="6">
        <v>2.8</v>
      </c>
      <c r="S15" s="6">
        <v>2.8</v>
      </c>
      <c r="T15" s="6">
        <v>2.6</v>
      </c>
      <c r="U15" s="6">
        <v>2.5</v>
      </c>
      <c r="V15" s="11">
        <v>1.4</v>
      </c>
    </row>
    <row r="16" spans="1:22" ht="13.5">
      <c r="A16" s="37" t="s">
        <v>63</v>
      </c>
      <c r="B16" s="58">
        <v>3</v>
      </c>
      <c r="C16" s="16" t="str">
        <f>" ≥ "&amp;B41&amp;IF(B42&gt;=B41,"   OK","   KO")</f>
        <v> ≥ 3   OK</v>
      </c>
      <c r="D16" s="16" t="s">
        <v>47</v>
      </c>
      <c r="G16" s="23" t="s">
        <v>97</v>
      </c>
      <c r="H16" s="52" t="s">
        <v>99</v>
      </c>
      <c r="I16" s="27"/>
      <c r="J16" s="53">
        <f>B49/B48</f>
        <v>2.9888201176844675</v>
      </c>
      <c r="K16" s="26" t="str">
        <f>IF(J16&gt;1,"OK","KO")</f>
        <v>OK</v>
      </c>
      <c r="O16" s="8">
        <v>90</v>
      </c>
      <c r="P16" s="9">
        <v>5</v>
      </c>
      <c r="Q16" s="9">
        <v>44</v>
      </c>
      <c r="R16" s="9">
        <v>2.8</v>
      </c>
      <c r="S16" s="9">
        <v>2.8</v>
      </c>
      <c r="T16" s="9">
        <v>2.6</v>
      </c>
      <c r="U16" s="9">
        <v>2.6</v>
      </c>
      <c r="V16" s="12">
        <v>1.4</v>
      </c>
    </row>
    <row r="17" spans="1:11" ht="13.5">
      <c r="A17" s="37" t="s">
        <v>64</v>
      </c>
      <c r="B17" s="57">
        <v>500</v>
      </c>
      <c r="C17" s="16" t="s">
        <v>15</v>
      </c>
      <c r="D17" s="16" t="s">
        <v>43</v>
      </c>
      <c r="G17" s="29" t="str">
        <f>"  groupes de "&amp;B42&amp;" cadres (et épingles et/ou étriers)"</f>
        <v>  groupes de 3 cadres (et épingles et/ou étriers)</v>
      </c>
      <c r="H17" s="27"/>
      <c r="I17" s="27"/>
      <c r="J17" s="27"/>
      <c r="K17" s="26"/>
    </row>
    <row r="18" spans="1:11" ht="13.5">
      <c r="A18" s="34" t="s">
        <v>65</v>
      </c>
      <c r="B18" s="57">
        <v>1.15</v>
      </c>
      <c r="C18" s="16"/>
      <c r="D18" s="16"/>
      <c r="G18" s="54" t="str">
        <f>"     HA"&amp;B14&amp;" espacés de "&amp;ROUND(B37*1000,0)&amp;" mm"</f>
        <v>     HA8 espacés de 380 mm</v>
      </c>
      <c r="H18" s="30"/>
      <c r="I18" s="30"/>
      <c r="J18" s="30"/>
      <c r="K18" s="31"/>
    </row>
    <row r="19" spans="1:4" ht="13.5">
      <c r="A19" s="37" t="s">
        <v>3</v>
      </c>
      <c r="B19" s="57">
        <v>25</v>
      </c>
      <c r="C19" s="16" t="s">
        <v>15</v>
      </c>
      <c r="D19" s="16" t="s">
        <v>44</v>
      </c>
    </row>
    <row r="20" spans="1:4" ht="13.5">
      <c r="A20" s="34" t="s">
        <v>66</v>
      </c>
      <c r="B20" s="57">
        <v>1.5</v>
      </c>
      <c r="C20" s="16"/>
      <c r="D20" s="16"/>
    </row>
    <row r="21" spans="1:4" ht="14.25" thickBot="1">
      <c r="A21" s="37" t="s">
        <v>118</v>
      </c>
      <c r="B21" s="59">
        <v>0.38</v>
      </c>
      <c r="C21" s="16" t="s">
        <v>17</v>
      </c>
      <c r="D21" s="16" t="s">
        <v>116</v>
      </c>
    </row>
    <row r="22" spans="1:4" ht="14.25" thickTop="1">
      <c r="A22" s="37" t="s">
        <v>114</v>
      </c>
      <c r="B22" s="55">
        <f>0.75*B28</f>
        <v>0.404625</v>
      </c>
      <c r="C22" s="16" t="s">
        <v>17</v>
      </c>
      <c r="D22" s="16" t="s">
        <v>115</v>
      </c>
    </row>
    <row r="23" ht="12"/>
    <row r="24" ht="12">
      <c r="A24" s="51" t="s">
        <v>112</v>
      </c>
    </row>
    <row r="25" spans="1:5" ht="13.5">
      <c r="A25" s="37" t="s">
        <v>67</v>
      </c>
      <c r="B25" s="38">
        <f>B17/B18</f>
        <v>434.7826086956522</v>
      </c>
      <c r="C25" s="16" t="s">
        <v>15</v>
      </c>
      <c r="D25" s="32" t="s">
        <v>68</v>
      </c>
      <c r="E25" s="16" t="s">
        <v>45</v>
      </c>
    </row>
    <row r="26" spans="1:15" ht="13.5">
      <c r="A26" s="37" t="s">
        <v>69</v>
      </c>
      <c r="B26" s="39">
        <f>-B4/B25*10000</f>
        <v>18.400000000000002</v>
      </c>
      <c r="C26" s="17" t="s">
        <v>70</v>
      </c>
      <c r="D26" s="32" t="s">
        <v>104</v>
      </c>
      <c r="E26" s="16" t="s">
        <v>34</v>
      </c>
      <c r="O26" s="16"/>
    </row>
    <row r="27" spans="1:15" ht="13.5">
      <c r="A27" s="37" t="s">
        <v>11</v>
      </c>
      <c r="B27" s="40">
        <f>B8-(2*B9+B11/2+B13/2+2*B14)/1000</f>
        <v>0.4835</v>
      </c>
      <c r="C27" s="17" t="s">
        <v>17</v>
      </c>
      <c r="D27" s="32" t="s">
        <v>101</v>
      </c>
      <c r="E27" s="16" t="s">
        <v>33</v>
      </c>
      <c r="O27" s="16"/>
    </row>
    <row r="28" spans="1:15" ht="13.5">
      <c r="A28" s="37" t="s">
        <v>13</v>
      </c>
      <c r="B28" s="41">
        <f>B8-(B9+B13/2+B14)/1000</f>
        <v>0.5395</v>
      </c>
      <c r="C28" s="17" t="s">
        <v>17</v>
      </c>
      <c r="D28" s="32" t="s">
        <v>102</v>
      </c>
      <c r="E28" s="16" t="s">
        <v>120</v>
      </c>
      <c r="O28" s="16"/>
    </row>
    <row r="29" spans="1:15" ht="13.5">
      <c r="A29" s="37" t="s">
        <v>71</v>
      </c>
      <c r="B29" s="39">
        <f>B5/B27/B25*10000</f>
        <v>4.756980351602896</v>
      </c>
      <c r="C29" s="17" t="s">
        <v>70</v>
      </c>
      <c r="D29" s="32" t="s">
        <v>103</v>
      </c>
      <c r="E29" s="16" t="s">
        <v>32</v>
      </c>
      <c r="O29" s="16"/>
    </row>
    <row r="30" spans="1:15" ht="13.5">
      <c r="A30" s="37" t="s">
        <v>72</v>
      </c>
      <c r="B30" s="39">
        <f>B26/2-B29</f>
        <v>4.443019648397105</v>
      </c>
      <c r="C30" s="17" t="s">
        <v>70</v>
      </c>
      <c r="D30" s="32" t="s">
        <v>73</v>
      </c>
      <c r="E30" s="16" t="s">
        <v>105</v>
      </c>
      <c r="O30" s="16"/>
    </row>
    <row r="31" spans="1:15" ht="13.5">
      <c r="A31" s="37" t="s">
        <v>74</v>
      </c>
      <c r="B31" s="39">
        <f>PI()/4*(B10*B11^2)/100</f>
        <v>6.031857894892402</v>
      </c>
      <c r="C31" s="17" t="s">
        <v>70</v>
      </c>
      <c r="E31" s="16" t="s">
        <v>106</v>
      </c>
      <c r="O31" s="16"/>
    </row>
    <row r="32" spans="1:15" ht="13.5">
      <c r="A32" s="37" t="s">
        <v>75</v>
      </c>
      <c r="B32" s="39">
        <f>B26/2+B29</f>
        <v>13.956980351602898</v>
      </c>
      <c r="C32" s="17" t="s">
        <v>70</v>
      </c>
      <c r="D32" s="32" t="s">
        <v>76</v>
      </c>
      <c r="E32" s="16" t="s">
        <v>107</v>
      </c>
      <c r="O32" s="16"/>
    </row>
    <row r="33" spans="1:5" ht="13.5">
      <c r="A33" s="37" t="s">
        <v>77</v>
      </c>
      <c r="B33" s="39">
        <f>PI()/4*(B12*B13^2)/100</f>
        <v>14.726215563702155</v>
      </c>
      <c r="C33" s="17" t="s">
        <v>70</v>
      </c>
      <c r="E33" s="16" t="s">
        <v>108</v>
      </c>
    </row>
    <row r="34" spans="1:5" ht="13.5">
      <c r="A34" s="37" t="s">
        <v>78</v>
      </c>
      <c r="B34" s="39">
        <f>PI()/4*(B10*B11^2+B12*B13^2)/100</f>
        <v>20.75807345859456</v>
      </c>
      <c r="C34" s="16" t="s">
        <v>70</v>
      </c>
      <c r="D34" s="34"/>
      <c r="E34" s="16" t="s">
        <v>109</v>
      </c>
    </row>
    <row r="35" spans="1:5" ht="13.5">
      <c r="A35" s="37" t="s">
        <v>4</v>
      </c>
      <c r="B35" s="39">
        <f>VLOOKUP(B19,O3:V16,2)</f>
        <v>2.6</v>
      </c>
      <c r="C35" s="16" t="s">
        <v>15</v>
      </c>
      <c r="E35" s="16" t="s">
        <v>110</v>
      </c>
    </row>
    <row r="36" spans="1:5" ht="13.5">
      <c r="A36" s="34" t="s">
        <v>79</v>
      </c>
      <c r="B36" s="39">
        <f>-B4/B7/B8</f>
        <v>3.3333333333333335</v>
      </c>
      <c r="C36" s="16" t="s">
        <v>15</v>
      </c>
      <c r="D36" s="18" t="str">
        <f>IF(B36/B35&gt;1,"La contrainte de traction du béton dépasse fctm de "&amp;ROUND((B36/B35-1)*100,1),"")&amp;" %"</f>
        <v>La contrainte de traction du béton dépasse fctm de 28.2 %</v>
      </c>
      <c r="E36" s="16"/>
    </row>
    <row r="37" spans="1:5" ht="13.5">
      <c r="A37" s="37" t="s">
        <v>12</v>
      </c>
      <c r="B37" s="40">
        <f>IF(B22=0,0.75*B28,B21)</f>
        <v>0.38</v>
      </c>
      <c r="C37" s="16" t="s">
        <v>17</v>
      </c>
      <c r="D37" s="32" t="s">
        <v>119</v>
      </c>
      <c r="E37" s="16" t="s">
        <v>117</v>
      </c>
    </row>
    <row r="38" spans="1:5" ht="12">
      <c r="A38" s="37" t="s">
        <v>80</v>
      </c>
      <c r="B38" s="42">
        <f>B37/B27</f>
        <v>0.7859358841778697</v>
      </c>
      <c r="D38" s="32" t="s">
        <v>14</v>
      </c>
      <c r="E38" s="16"/>
    </row>
    <row r="39" spans="1:5" ht="12">
      <c r="A39" s="34" t="s">
        <v>22</v>
      </c>
      <c r="B39" s="40">
        <f>ATAN(1/B38)</f>
        <v>0.9046900906039669</v>
      </c>
      <c r="C39" s="47">
        <f>B39*180/PI()</f>
        <v>51.834923958915354</v>
      </c>
      <c r="E39" s="16" t="s">
        <v>27</v>
      </c>
    </row>
    <row r="40" spans="1:5" ht="13.5">
      <c r="A40" s="37" t="s">
        <v>81</v>
      </c>
      <c r="B40" s="39">
        <f>(B6/B25/B27/B38*10000)</f>
        <v>10.894736842105262</v>
      </c>
      <c r="C40" s="16" t="s">
        <v>82</v>
      </c>
      <c r="D40" s="32" t="s">
        <v>83</v>
      </c>
      <c r="E40" s="16" t="s">
        <v>26</v>
      </c>
    </row>
    <row r="41" spans="1:6" ht="13.5">
      <c r="A41" s="37" t="s">
        <v>84</v>
      </c>
      <c r="B41" s="43">
        <f>INT((B40*B37/B15/(PI()*B14^2/4/100))+0.99)</f>
        <v>3</v>
      </c>
      <c r="C41" s="48">
        <f>(B40*B37/B15/(PI()*B14^2/4/100))</f>
        <v>2.745422768335194</v>
      </c>
      <c r="D41" s="16" t="str">
        <f>"arrondi à "&amp;B41</f>
        <v>arrondi à 3</v>
      </c>
      <c r="E41" s="16" t="s">
        <v>46</v>
      </c>
      <c r="F41" s="33"/>
    </row>
    <row r="42" spans="1:5" ht="13.5">
      <c r="A42" s="37" t="s">
        <v>63</v>
      </c>
      <c r="B42" s="44">
        <f>B16</f>
        <v>3</v>
      </c>
      <c r="C42" s="32"/>
      <c r="E42" s="16" t="s">
        <v>47</v>
      </c>
    </row>
    <row r="43" spans="1:5" ht="13.5">
      <c r="A43" s="37" t="s">
        <v>85</v>
      </c>
      <c r="B43" s="45">
        <f>B42*B15*PI()/4*B14^2/100/(0.75*B28)</f>
        <v>11.180459490069328</v>
      </c>
      <c r="C43" s="16" t="s">
        <v>82</v>
      </c>
      <c r="D43" s="16"/>
      <c r="E43" s="16" t="s">
        <v>94</v>
      </c>
    </row>
    <row r="44" spans="1:5" ht="13.5">
      <c r="A44" s="37" t="s">
        <v>16</v>
      </c>
      <c r="B44" s="43">
        <f>B42*3*B14/1000</f>
        <v>0.072</v>
      </c>
      <c r="C44" s="16" t="s">
        <v>17</v>
      </c>
      <c r="D44" s="32" t="s">
        <v>86</v>
      </c>
      <c r="E44" s="16" t="s">
        <v>48</v>
      </c>
    </row>
    <row r="45" spans="1:5" ht="13.5">
      <c r="A45" s="37" t="s">
        <v>21</v>
      </c>
      <c r="B45" s="42">
        <f>B6/SIN(B39)</f>
        <v>0.22893956611919614</v>
      </c>
      <c r="C45" s="16" t="s">
        <v>18</v>
      </c>
      <c r="D45" s="32" t="s">
        <v>87</v>
      </c>
      <c r="E45" s="16" t="s">
        <v>23</v>
      </c>
    </row>
    <row r="46" spans="1:5" ht="13.5">
      <c r="A46" s="34" t="s">
        <v>88</v>
      </c>
      <c r="B46" s="39">
        <f>B45/B7/B44/SIN(B39)</f>
        <v>10.110595087740311</v>
      </c>
      <c r="C46" s="16" t="s">
        <v>15</v>
      </c>
      <c r="D46" s="32" t="s">
        <v>89</v>
      </c>
      <c r="E46" s="16" t="s">
        <v>24</v>
      </c>
    </row>
    <row r="47" spans="1:5" ht="13.5">
      <c r="A47" s="34" t="s">
        <v>90</v>
      </c>
      <c r="B47" s="41">
        <f>0.75*(1-B19/250)*B19/B20</f>
        <v>11.25</v>
      </c>
      <c r="C47" s="16" t="s">
        <v>15</v>
      </c>
      <c r="D47" s="16" t="str">
        <f>IF(B46&gt;B47,"KO","OK")</f>
        <v>OK</v>
      </c>
      <c r="E47" s="16" t="s">
        <v>25</v>
      </c>
    </row>
    <row r="48" spans="1:5" ht="13.5">
      <c r="A48" s="34" t="s">
        <v>91</v>
      </c>
      <c r="B48" s="39">
        <f>B45/B7/(0.5*B27)/SIN(B39)</f>
        <v>3.011221701415936</v>
      </c>
      <c r="C48" s="16" t="s">
        <v>15</v>
      </c>
      <c r="D48" s="32" t="s">
        <v>92</v>
      </c>
      <c r="E48" s="16" t="s">
        <v>24</v>
      </c>
    </row>
    <row r="49" spans="1:5" ht="13.5">
      <c r="A49" s="34" t="s">
        <v>93</v>
      </c>
      <c r="B49" s="46">
        <f>0.6*(1-B19/250)*B19/B20</f>
        <v>9</v>
      </c>
      <c r="C49" s="16" t="s">
        <v>15</v>
      </c>
      <c r="D49" s="16" t="str">
        <f>IF(B48&gt;B49,"KO","OK")</f>
        <v>OK</v>
      </c>
      <c r="E49" s="16" t="s">
        <v>49</v>
      </c>
    </row>
  </sheetData>
  <sheetProtection selectLockedCells="1" pivotTables="0"/>
  <conditionalFormatting sqref="D49 D47 I12:I13 K13:K16 C10 C12">
    <cfRule type="cellIs" priority="1" dxfId="0" operator="equal" stopIfTrue="1">
      <formula>"KO"</formula>
    </cfRule>
  </conditionalFormatting>
  <conditionalFormatting sqref="B46 B48">
    <cfRule type="cellIs" priority="2" dxfId="0" operator="greaterThan" stopIfTrue="1">
      <formula>$B$47</formula>
    </cfRule>
  </conditionalFormatting>
  <conditionalFormatting sqref="K12">
    <cfRule type="cellIs" priority="3" dxfId="3" operator="equal" stopIfTrue="1">
      <formula>"KO"</formula>
    </cfRule>
  </conditionalFormatting>
  <conditionalFormatting sqref="B16">
    <cfRule type="cellIs" priority="4" dxfId="0" operator="lessThan" stopIfTrue="1">
      <formula>$B$41</formula>
    </cfRule>
  </conditionalFormatting>
  <conditionalFormatting sqref="B31">
    <cfRule type="cellIs" priority="5" dxfId="0" operator="lessThan" stopIfTrue="1">
      <formula>$B$30</formula>
    </cfRule>
  </conditionalFormatting>
  <conditionalFormatting sqref="B33">
    <cfRule type="cellIs" priority="6" dxfId="0" operator="lessThan" stopIfTrue="1">
      <formula>$B$32</formula>
    </cfRule>
  </conditionalFormatting>
  <dataValidations count="3">
    <dataValidation type="whole" operator="greaterThanOrEqual" allowBlank="1" showInputMessage="1" showErrorMessage="1" sqref="B15">
      <formula1>2</formula1>
    </dataValidation>
    <dataValidation type="decimal" operator="lessThan" allowBlank="1" showInputMessage="1" showErrorMessage="1" sqref="B4">
      <formula1>0</formula1>
    </dataValidation>
    <dataValidation type="list" allowBlank="1" showInputMessage="1" showErrorMessage="1" sqref="B19">
      <formula1>$O$3:$O$16</formula1>
    </dataValidation>
  </dataValidations>
  <printOptions/>
  <pageMargins left="0.5905511811023623" right="0.5905511811023623" top="0.984251968503937" bottom="0.984251968503937" header="0.5118110236220472" footer="0.5118110236220472"/>
  <pageSetup horizontalDpi="300" verticalDpi="300" orientation="portrait" paperSize="9" scale="85" r:id="rId3"/>
  <legacyDrawing r:id="rId2"/>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J24" sqref="J24"/>
    </sheetView>
  </sheetViews>
  <sheetFormatPr defaultColWidth="11.421875" defaultRowHeight="12.75"/>
  <sheetData/>
  <sheetProtection/>
  <printOptions/>
  <pageMargins left="0.787401575" right="0.787401575" top="0.984251969" bottom="0.984251969" header="0.4921259845" footer="0.4921259845"/>
  <pageSetup orientation="portrait" paperSize="9"/>
  <legacyDrawing r:id="rId3"/>
  <oleObjects>
    <oleObject progId="Designer.Drawing.7" shapeId="2576635" r:id="rId1"/>
    <oleObject progId="Designer.Drawing.7" shapeId="257745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dc:creator>
  <cp:keywords/>
  <dc:description/>
  <cp:lastModifiedBy>christian</cp:lastModifiedBy>
  <dcterms:created xsi:type="dcterms:W3CDTF">2011-05-07T11:51:48Z</dcterms:created>
  <dcterms:modified xsi:type="dcterms:W3CDTF">2016-12-15T06:28:56Z</dcterms:modified>
  <cp:category/>
  <cp:version/>
  <cp:contentType/>
  <cp:contentStatus/>
</cp:coreProperties>
</file>