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0" windowWidth="13740" windowHeight="12270" activeTab="0"/>
  </bookViews>
  <sheets>
    <sheet name="Feuil1" sheetId="1" r:id="rId1"/>
    <sheet name="Feuil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Poste_26</author>
    <author>Henry</author>
  </authors>
  <commentList>
    <comment ref="E20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// Ox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// Oy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épaisseur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charge permanentes autres que le poids propre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charges d'exploitation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charges permanentes</t>
        </r>
        <r>
          <rPr>
            <sz val="8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2"/>
          </rPr>
          <t>charges variables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coefficient de dégression verticale des charges d'exploitation</t>
        </r>
      </text>
    </comment>
    <comment ref="N17" authorId="0">
      <text>
        <r>
          <rPr>
            <b/>
            <sz val="8"/>
            <rFont val="Tahoma"/>
            <family val="2"/>
          </rPr>
          <t>charges variables après dégression verticale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62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63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64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N</t>
        </r>
        <r>
          <rPr>
            <b/>
            <vertAlign val="subscript"/>
            <sz val="8"/>
            <rFont val="Tahoma"/>
            <family val="2"/>
          </rPr>
          <t>Ed</t>
        </r>
        <r>
          <rPr>
            <b/>
            <sz val="8"/>
            <rFont val="Tahoma"/>
            <family val="2"/>
          </rPr>
          <t xml:space="preserve"> = 1,35 G + 1,5 Q'</t>
        </r>
      </text>
    </comment>
    <comment ref="H14" authorId="0">
      <text>
        <r>
          <rPr>
            <b/>
            <sz val="8"/>
            <rFont val="Tahoma"/>
            <family val="2"/>
          </rPr>
          <t>poids volumique du béton armé</t>
        </r>
        <r>
          <rPr>
            <sz val="8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70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71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contrainte de compression du béton brut du poteau à l'ELU</t>
        </r>
        <r>
          <rPr>
            <sz val="8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2"/>
          </rPr>
          <t>volume total de béton : dalle + poutres + poteau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sz val="8"/>
            <rFont val="Tahoma"/>
            <family val="2"/>
          </rPr>
          <t xml:space="preserve">coefficient forfaitaire pour un poteau voisin de rive :
1,10 pour plus de 2 travées
1,15 pour 2 travées
(Guide FD P18-717 : 5.1.3 (1)P Note)
</t>
        </r>
      </text>
    </comment>
    <comment ref="K17" authorId="1">
      <text>
        <r>
          <rPr>
            <b/>
            <sz val="9"/>
            <rFont val="Tahoma"/>
            <family val="2"/>
          </rPr>
          <t>cloisons mobiles</t>
        </r>
      </text>
    </comment>
    <comment ref="E76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77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78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84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85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90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91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92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97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98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99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104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105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106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111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112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113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118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119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120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125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126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127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132" authorId="0">
      <text>
        <r>
          <rPr>
            <b/>
            <sz val="8"/>
            <rFont val="Tahoma"/>
            <family val="2"/>
          </rPr>
          <t xml:space="preserve">hauteur totale
</t>
        </r>
        <r>
          <rPr>
            <sz val="8"/>
            <rFont val="Tahoma"/>
            <family val="2"/>
          </rPr>
          <t xml:space="preserve">
</t>
        </r>
      </text>
    </comment>
    <comment ref="E133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F134" authorId="0">
      <text>
        <r>
          <rPr>
            <b/>
            <sz val="8"/>
            <rFont val="Tahoma"/>
            <family val="2"/>
          </rPr>
          <t>hauteur d'étage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2"/>
          </rPr>
          <t>hauteur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<sst xmlns="http://schemas.openxmlformats.org/spreadsheetml/2006/main" count="193" uniqueCount="64">
  <si>
    <t>Niv.</t>
  </si>
  <si>
    <t>poteau</t>
  </si>
  <si>
    <t>b</t>
  </si>
  <si>
    <t>L</t>
  </si>
  <si>
    <t>h</t>
  </si>
  <si>
    <t>m</t>
  </si>
  <si>
    <r>
      <t>kN/m</t>
    </r>
    <r>
      <rPr>
        <vertAlign val="superscript"/>
        <sz val="9"/>
        <rFont val="Arial"/>
        <family val="2"/>
      </rPr>
      <t>3</t>
    </r>
  </si>
  <si>
    <t>q</t>
  </si>
  <si>
    <r>
      <t>kN/m</t>
    </r>
    <r>
      <rPr>
        <vertAlign val="superscript"/>
        <sz val="9"/>
        <rFont val="Arial"/>
        <family val="2"/>
      </rPr>
      <t>2</t>
    </r>
  </si>
  <si>
    <t>dalle</t>
  </si>
  <si>
    <t>aire</t>
  </si>
  <si>
    <r>
      <t>m</t>
    </r>
    <r>
      <rPr>
        <vertAlign val="superscript"/>
        <sz val="9"/>
        <rFont val="Arial"/>
        <family val="2"/>
      </rPr>
      <t>2</t>
    </r>
  </si>
  <si>
    <t>volume</t>
  </si>
  <si>
    <r>
      <t>m</t>
    </r>
    <r>
      <rPr>
        <vertAlign val="superscript"/>
        <sz val="9"/>
        <rFont val="Arial"/>
        <family val="2"/>
      </rPr>
      <t>3</t>
    </r>
  </si>
  <si>
    <t>kN</t>
  </si>
  <si>
    <t>G</t>
  </si>
  <si>
    <t>Q</t>
  </si>
  <si>
    <t>poutre // Ox</t>
  </si>
  <si>
    <t>poutre // Oy</t>
  </si>
  <si>
    <t>terrasse</t>
  </si>
  <si>
    <t>Total du niveau</t>
  </si>
  <si>
    <t>Total cumulé à ce niveau</t>
  </si>
  <si>
    <t>bureaux</t>
  </si>
  <si>
    <t>commerces</t>
  </si>
  <si>
    <t>éléments</t>
  </si>
  <si>
    <t>parking</t>
  </si>
  <si>
    <r>
      <t>s</t>
    </r>
    <r>
      <rPr>
        <vertAlign val="subscript"/>
        <sz val="9"/>
        <rFont val="Arial"/>
        <family val="2"/>
      </rPr>
      <t>c,pot</t>
    </r>
  </si>
  <si>
    <t>MPa</t>
  </si>
  <si>
    <r>
      <t>V</t>
    </r>
    <r>
      <rPr>
        <vertAlign val="subscript"/>
        <sz val="9"/>
        <rFont val="Arial"/>
        <family val="2"/>
      </rPr>
      <t>tot</t>
    </r>
  </si>
  <si>
    <r>
      <t>m</t>
    </r>
    <r>
      <rPr>
        <vertAlign val="superscript"/>
        <sz val="9"/>
        <rFont val="Arial"/>
        <family val="2"/>
      </rPr>
      <t>3</t>
    </r>
  </si>
  <si>
    <t>volume total béton</t>
  </si>
  <si>
    <r>
      <t xml:space="preserve">poids volumique béton </t>
    </r>
    <r>
      <rPr>
        <sz val="9"/>
        <rFont val="Symbol"/>
        <family val="1"/>
      </rPr>
      <t>v</t>
    </r>
  </si>
  <si>
    <t>Descente de charges - Poteau B2</t>
  </si>
  <si>
    <r>
      <t>N</t>
    </r>
    <r>
      <rPr>
        <vertAlign val="subscript"/>
        <sz val="9"/>
        <rFont val="Arial"/>
        <family val="2"/>
      </rPr>
      <t>Ed,ELU</t>
    </r>
  </si>
  <si>
    <t>q'</t>
  </si>
  <si>
    <t>g</t>
  </si>
  <si>
    <t>g'</t>
  </si>
  <si>
    <t>charges permanentes autre que le poids propre des éléments décrits</t>
  </si>
  <si>
    <t>charges d'exploitation</t>
  </si>
  <si>
    <r>
      <t>N</t>
    </r>
    <r>
      <rPr>
        <vertAlign val="subscript"/>
        <sz val="9"/>
        <rFont val="Arial"/>
        <family val="2"/>
      </rPr>
      <t>Ed</t>
    </r>
  </si>
  <si>
    <t>charges de poids propre des éléments décrits calculées automatiquement</t>
  </si>
  <si>
    <r>
      <t>a</t>
    </r>
    <r>
      <rPr>
        <vertAlign val="subscript"/>
        <sz val="9"/>
        <rFont val="Arial"/>
        <family val="2"/>
      </rPr>
      <t>n</t>
    </r>
  </si>
  <si>
    <t>coefficient de dégession verticale (à taper sous le nom du niveau)</t>
  </si>
  <si>
    <t>coefficient de majoration de continuité pour les appuis voisins de rive : 1,10 pour plus de 2 travées, 1,15 pour 2 travées</t>
  </si>
  <si>
    <t>H. Thonier</t>
  </si>
  <si>
    <t>L'auteur n'est pas</t>
  </si>
  <si>
    <t>reponsable de</t>
  </si>
  <si>
    <t>l'utilisation faite</t>
  </si>
  <si>
    <t>de ce programme</t>
  </si>
  <si>
    <t>170 - Descente de charges d'un poteau de bâtiment</t>
  </si>
  <si>
    <t>cloisons mobiles (non soumises à dégression)</t>
  </si>
  <si>
    <t>coefficient de majoration de continuité k</t>
  </si>
  <si>
    <t>k</t>
  </si>
  <si>
    <t>nature du</t>
  </si>
  <si>
    <t>plancher haut</t>
  </si>
  <si>
    <t>PH</t>
  </si>
  <si>
    <r>
      <t>Q</t>
    </r>
    <r>
      <rPr>
        <vertAlign val="subscript"/>
        <sz val="9"/>
        <rFont val="Arial"/>
        <family val="2"/>
      </rPr>
      <t>dg</t>
    </r>
  </si>
  <si>
    <t>total des charges permanentes du niveau (en pied du poteau inférieur)</t>
  </si>
  <si>
    <t>total descharges variables du niveau avant dégression (d°)</t>
  </si>
  <si>
    <t>total des charges variables du niveau après dégression (d°)</t>
  </si>
  <si>
    <r>
      <t>1,35</t>
    </r>
    <r>
      <rPr>
        <sz val="9"/>
        <rFont val="Symbol"/>
        <family val="1"/>
      </rPr>
      <t>S</t>
    </r>
    <r>
      <rPr>
        <sz val="9"/>
        <rFont val="Arial"/>
        <family val="0"/>
      </rPr>
      <t>(g + g') + 1,5</t>
    </r>
    <r>
      <rPr>
        <sz val="9"/>
        <rFont val="Symbol"/>
        <family val="1"/>
      </rPr>
      <t>S</t>
    </r>
    <r>
      <rPr>
        <sz val="9"/>
        <rFont val="Arial"/>
        <family val="0"/>
      </rPr>
      <t>(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n</t>
    </r>
    <r>
      <rPr>
        <sz val="9"/>
        <rFont val="Arial"/>
        <family val="0"/>
      </rPr>
      <t>.q + q')  (d°)</t>
    </r>
  </si>
  <si>
    <t>divers</t>
  </si>
  <si>
    <t>(1 ; 1,10 ou 1,15)</t>
  </si>
  <si>
    <t>1er déc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</si>
</sst>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"/>
  </numFmts>
  <fonts count="46">
    <font>
      <sz val="9"/>
      <name val="Arial"/>
      <family val="0"/>
    </font>
    <font>
      <sz val="9"/>
      <name val="Symbol"/>
      <family val="1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8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6" fontId="0" fillId="33" borderId="19" xfId="0" applyNumberFormat="1" applyFill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8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2" fontId="0" fillId="0" borderId="0" xfId="0" applyNumberFormat="1" applyAlignment="1">
      <alignment horizontal="center"/>
    </xf>
    <xf numFmtId="0" fontId="0" fillId="34" borderId="22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6" fontId="0" fillId="34" borderId="0" xfId="0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7.421875" defaultRowHeight="12"/>
  <cols>
    <col min="1" max="1" width="5.8515625" style="1" customWidth="1"/>
    <col min="2" max="2" width="11.421875" style="1" customWidth="1"/>
    <col min="3" max="3" width="10.140625" style="1" customWidth="1"/>
    <col min="4" max="6" width="6.421875" style="1" customWidth="1"/>
    <col min="7" max="7" width="6.28125" style="1" customWidth="1"/>
    <col min="8" max="8" width="6.8515625" style="1" customWidth="1"/>
    <col min="9" max="9" width="7.28125" style="1" customWidth="1"/>
    <col min="10" max="11" width="6.57421875" style="1" customWidth="1"/>
    <col min="12" max="14" width="7.421875" style="1" customWidth="1"/>
    <col min="15" max="15" width="8.28125" style="1" customWidth="1"/>
    <col min="16" max="16" width="6.28125" style="1" customWidth="1"/>
    <col min="17" max="16384" width="7.421875" style="1" customWidth="1"/>
  </cols>
  <sheetData>
    <row r="1" spans="1:14" ht="12">
      <c r="A1" s="19" t="s">
        <v>49</v>
      </c>
      <c r="N1" s="49" t="s">
        <v>44</v>
      </c>
    </row>
    <row r="2" ht="12">
      <c r="N2" s="50" t="s">
        <v>63</v>
      </c>
    </row>
    <row r="3" spans="1:14" ht="12">
      <c r="A3" s="1" t="s">
        <v>35</v>
      </c>
      <c r="B3" s="3" t="s">
        <v>40</v>
      </c>
      <c r="N3" s="49" t="s">
        <v>45</v>
      </c>
    </row>
    <row r="4" spans="1:14" ht="12">
      <c r="A4" s="1" t="s">
        <v>36</v>
      </c>
      <c r="B4" s="3" t="s">
        <v>37</v>
      </c>
      <c r="N4" s="49" t="s">
        <v>46</v>
      </c>
    </row>
    <row r="5" spans="1:14" ht="12">
      <c r="A5" s="1" t="s">
        <v>7</v>
      </c>
      <c r="B5" s="3" t="s">
        <v>38</v>
      </c>
      <c r="N5" s="49" t="s">
        <v>47</v>
      </c>
    </row>
    <row r="6" spans="1:14" ht="12">
      <c r="A6" s="1" t="s">
        <v>34</v>
      </c>
      <c r="B6" s="3" t="s">
        <v>50</v>
      </c>
      <c r="N6" s="49" t="s">
        <v>48</v>
      </c>
    </row>
    <row r="7" spans="1:2" ht="12">
      <c r="A7" s="1" t="s">
        <v>15</v>
      </c>
      <c r="B7" s="3" t="s">
        <v>57</v>
      </c>
    </row>
    <row r="8" spans="1:2" ht="12">
      <c r="A8" s="1" t="s">
        <v>16</v>
      </c>
      <c r="B8" s="3" t="s">
        <v>58</v>
      </c>
    </row>
    <row r="9" spans="1:2" ht="13.5">
      <c r="A9" s="1" t="s">
        <v>56</v>
      </c>
      <c r="B9" s="3" t="s">
        <v>59</v>
      </c>
    </row>
    <row r="10" spans="1:9" ht="13.5">
      <c r="A10" s="1" t="s">
        <v>39</v>
      </c>
      <c r="B10" s="3" t="s">
        <v>60</v>
      </c>
      <c r="I10" s="3"/>
    </row>
    <row r="11" spans="1:2" ht="13.5">
      <c r="A11" s="42" t="s">
        <v>41</v>
      </c>
      <c r="B11" s="3" t="s">
        <v>42</v>
      </c>
    </row>
    <row r="12" spans="1:18" ht="12">
      <c r="A12" s="1" t="s">
        <v>52</v>
      </c>
      <c r="B12" s="3" t="s">
        <v>43</v>
      </c>
      <c r="R12" s="3"/>
    </row>
    <row r="13" ht="12">
      <c r="R13" s="3"/>
    </row>
    <row r="14" spans="1:18" ht="13.5">
      <c r="A14" s="52" t="s">
        <v>32</v>
      </c>
      <c r="B14" s="53"/>
      <c r="C14" s="53"/>
      <c r="D14" s="53"/>
      <c r="E14" s="53"/>
      <c r="F14" s="54"/>
      <c r="H14" s="2"/>
      <c r="J14" s="41" t="s">
        <v>31</v>
      </c>
      <c r="K14" s="55">
        <v>25</v>
      </c>
      <c r="L14" s="3" t="s">
        <v>6</v>
      </c>
      <c r="O14" s="1" t="s">
        <v>30</v>
      </c>
      <c r="R14" s="3"/>
    </row>
    <row r="15" spans="10:18" ht="13.5">
      <c r="J15" s="41" t="s">
        <v>51</v>
      </c>
      <c r="K15" s="55">
        <v>1.15</v>
      </c>
      <c r="L15" s="3" t="s">
        <v>62</v>
      </c>
      <c r="N15" s="38" t="s">
        <v>28</v>
      </c>
      <c r="O15" s="39">
        <f>SUM(H19:H137)</f>
        <v>71.43539999999999</v>
      </c>
      <c r="P15" s="40" t="s">
        <v>29</v>
      </c>
      <c r="R15" s="3"/>
    </row>
    <row r="16" ht="12">
      <c r="R16" s="3"/>
    </row>
    <row r="17" spans="1:16" ht="13.5">
      <c r="A17" s="12" t="s">
        <v>0</v>
      </c>
      <c r="B17" s="14" t="s">
        <v>53</v>
      </c>
      <c r="C17" s="4" t="s">
        <v>24</v>
      </c>
      <c r="D17" s="12" t="s">
        <v>2</v>
      </c>
      <c r="E17" s="4" t="s">
        <v>4</v>
      </c>
      <c r="F17" s="4" t="s">
        <v>3</v>
      </c>
      <c r="G17" s="12" t="s">
        <v>10</v>
      </c>
      <c r="H17" s="4" t="s">
        <v>12</v>
      </c>
      <c r="I17" s="12" t="s">
        <v>36</v>
      </c>
      <c r="J17" s="4" t="s">
        <v>7</v>
      </c>
      <c r="K17" s="13" t="s">
        <v>34</v>
      </c>
      <c r="L17" s="4" t="s">
        <v>15</v>
      </c>
      <c r="M17" s="4" t="s">
        <v>16</v>
      </c>
      <c r="N17" s="4" t="s">
        <v>56</v>
      </c>
      <c r="O17" s="14" t="s">
        <v>33</v>
      </c>
      <c r="P17" s="20" t="s">
        <v>26</v>
      </c>
    </row>
    <row r="18" spans="1:16" ht="13.5">
      <c r="A18" s="9" t="s">
        <v>55</v>
      </c>
      <c r="B18" s="15" t="s">
        <v>54</v>
      </c>
      <c r="C18" s="10"/>
      <c r="D18" s="9" t="s">
        <v>5</v>
      </c>
      <c r="E18" s="10" t="s">
        <v>5</v>
      </c>
      <c r="F18" s="10" t="s">
        <v>5</v>
      </c>
      <c r="G18" s="9" t="s">
        <v>11</v>
      </c>
      <c r="H18" s="10" t="s">
        <v>13</v>
      </c>
      <c r="I18" s="9" t="s">
        <v>8</v>
      </c>
      <c r="J18" s="10" t="s">
        <v>8</v>
      </c>
      <c r="K18" s="11" t="s">
        <v>8</v>
      </c>
      <c r="L18" s="10" t="s">
        <v>14</v>
      </c>
      <c r="M18" s="10" t="s">
        <v>14</v>
      </c>
      <c r="N18" s="10" t="s">
        <v>14</v>
      </c>
      <c r="O18" s="15" t="s">
        <v>14</v>
      </c>
      <c r="P18" s="15" t="s">
        <v>27</v>
      </c>
    </row>
    <row r="19" spans="1:17" ht="12">
      <c r="A19" s="56">
        <v>5</v>
      </c>
      <c r="B19" s="57" t="s">
        <v>19</v>
      </c>
      <c r="C19" s="4" t="s">
        <v>9</v>
      </c>
      <c r="D19" s="56">
        <v>6</v>
      </c>
      <c r="E19" s="59">
        <v>0.18</v>
      </c>
      <c r="F19" s="59">
        <v>7</v>
      </c>
      <c r="G19" s="24">
        <f>D19*F19</f>
        <v>42</v>
      </c>
      <c r="H19" s="25">
        <f>G19*E19</f>
        <v>7.56</v>
      </c>
      <c r="I19" s="62">
        <v>0.45</v>
      </c>
      <c r="J19" s="63">
        <v>0.8</v>
      </c>
      <c r="K19" s="64"/>
      <c r="L19" s="26">
        <f>D19*F19*E19*K$14*K$15</f>
        <v>217.35</v>
      </c>
      <c r="M19" s="26">
        <f>J19*G19*K$15+K19*G19*K$15</f>
        <v>38.64</v>
      </c>
      <c r="N19" s="26">
        <f>J19*G19*K$15*B20+K19*G19*K$15</f>
        <v>38.64</v>
      </c>
      <c r="O19" s="45"/>
      <c r="P19" s="14"/>
      <c r="Q19" s="51"/>
    </row>
    <row r="20" spans="1:16" ht="12">
      <c r="A20" s="5"/>
      <c r="B20" s="58">
        <v>1</v>
      </c>
      <c r="C20" s="6" t="s">
        <v>17</v>
      </c>
      <c r="D20" s="60"/>
      <c r="E20" s="61"/>
      <c r="F20" s="6">
        <f>IF(D20&gt;0,D19-D22,0)</f>
        <v>0</v>
      </c>
      <c r="G20" s="27"/>
      <c r="H20" s="28">
        <f>D20*(E20-E19)*F20</f>
        <v>0</v>
      </c>
      <c r="I20" s="27"/>
      <c r="J20" s="29"/>
      <c r="K20" s="30"/>
      <c r="L20" s="31">
        <f>K$14*H20*K$15</f>
        <v>0</v>
      </c>
      <c r="M20" s="32"/>
      <c r="N20" s="32"/>
      <c r="O20" s="46"/>
      <c r="P20" s="17"/>
    </row>
    <row r="21" spans="1:16" ht="12">
      <c r="A21" s="5"/>
      <c r="B21" s="17"/>
      <c r="C21" s="6" t="s">
        <v>18</v>
      </c>
      <c r="D21" s="60">
        <v>0.35</v>
      </c>
      <c r="E21" s="61">
        <v>0.5</v>
      </c>
      <c r="F21" s="6">
        <f>IF(D21&gt;0,(F19-E22),0)</f>
        <v>6.6</v>
      </c>
      <c r="G21" s="27"/>
      <c r="H21" s="28">
        <f>D21*(E21-E19)*F21</f>
        <v>0.7391999999999999</v>
      </c>
      <c r="I21" s="27"/>
      <c r="J21" s="29"/>
      <c r="K21" s="30"/>
      <c r="L21" s="31">
        <f>K$14*H21*K$15</f>
        <v>21.251999999999995</v>
      </c>
      <c r="M21" s="32"/>
      <c r="N21" s="32"/>
      <c r="O21" s="46"/>
      <c r="P21" s="17"/>
    </row>
    <row r="22" spans="1:16" ht="12">
      <c r="A22" s="5"/>
      <c r="B22" s="17"/>
      <c r="C22" s="6" t="s">
        <v>1</v>
      </c>
      <c r="D22" s="60">
        <v>0.4</v>
      </c>
      <c r="E22" s="61">
        <f>D22</f>
        <v>0.4</v>
      </c>
      <c r="F22" s="61">
        <v>3</v>
      </c>
      <c r="G22" s="27"/>
      <c r="H22" s="28">
        <f>D22*E22*(F22-E19)</f>
        <v>0.45120000000000005</v>
      </c>
      <c r="I22" s="27"/>
      <c r="J22" s="29"/>
      <c r="K22" s="30"/>
      <c r="L22" s="31">
        <f>K$14*H22</f>
        <v>11.280000000000001</v>
      </c>
      <c r="M22" s="32"/>
      <c r="N22" s="32"/>
      <c r="O22" s="46"/>
      <c r="P22" s="17"/>
    </row>
    <row r="23" spans="1:16" ht="12">
      <c r="A23" s="5"/>
      <c r="B23" s="17"/>
      <c r="C23" s="6" t="s">
        <v>61</v>
      </c>
      <c r="D23" s="69"/>
      <c r="E23" s="65"/>
      <c r="F23" s="65"/>
      <c r="G23" s="27"/>
      <c r="H23" s="66"/>
      <c r="I23" s="27"/>
      <c r="J23" s="29"/>
      <c r="K23" s="30"/>
      <c r="L23" s="68"/>
      <c r="M23" s="68"/>
      <c r="N23" s="32"/>
      <c r="O23" s="46"/>
      <c r="P23" s="17"/>
    </row>
    <row r="24" spans="1:16" ht="13.5">
      <c r="A24" s="5"/>
      <c r="B24" s="17"/>
      <c r="C24" s="8"/>
      <c r="D24" s="18"/>
      <c r="E24" s="7"/>
      <c r="F24" s="7"/>
      <c r="G24" s="27"/>
      <c r="H24" s="66"/>
      <c r="I24" s="43"/>
      <c r="J24" s="6"/>
      <c r="K24" s="33" t="s">
        <v>20</v>
      </c>
      <c r="L24" s="31">
        <f>SUM(L19:L23)</f>
        <v>249.88199999999998</v>
      </c>
      <c r="M24" s="31">
        <f>M19+M23</f>
        <v>38.64</v>
      </c>
      <c r="N24" s="31">
        <f>N19</f>
        <v>38.64</v>
      </c>
      <c r="O24" s="47">
        <f>1.35*L24+1.5*N24</f>
        <v>395.30069999999995</v>
      </c>
      <c r="P24" s="17"/>
    </row>
    <row r="25" spans="1:16" ht="12">
      <c r="A25" s="9"/>
      <c r="B25" s="15"/>
      <c r="C25" s="10"/>
      <c r="D25" s="22"/>
      <c r="E25" s="23"/>
      <c r="F25" s="23"/>
      <c r="G25" s="34"/>
      <c r="H25" s="67"/>
      <c r="I25" s="44"/>
      <c r="J25" s="10"/>
      <c r="K25" s="36" t="s">
        <v>21</v>
      </c>
      <c r="L25" s="37">
        <f>L24</f>
        <v>249.88199999999998</v>
      </c>
      <c r="M25" s="37">
        <f>M24</f>
        <v>38.64</v>
      </c>
      <c r="N25" s="37">
        <f>N24</f>
        <v>38.64</v>
      </c>
      <c r="O25" s="48">
        <f>1.35*L25+1.5*N25</f>
        <v>395.30069999999995</v>
      </c>
      <c r="P25" s="21">
        <f>IF(D22=0,"",O25/D22/E22/1000)</f>
        <v>2.4706293749999997</v>
      </c>
    </row>
    <row r="26" spans="1:16" ht="12">
      <c r="A26" s="12">
        <f>IF(A19="RdC",-1,IF(A19-1=0,"RdC",A19-1))</f>
        <v>4</v>
      </c>
      <c r="B26" s="57" t="s">
        <v>22</v>
      </c>
      <c r="C26" s="4" t="s">
        <v>9</v>
      </c>
      <c r="D26" s="56">
        <v>6</v>
      </c>
      <c r="E26" s="59">
        <v>0.18</v>
      </c>
      <c r="F26" s="59">
        <v>7</v>
      </c>
      <c r="G26" s="24">
        <f>D26*F26</f>
        <v>42</v>
      </c>
      <c r="H26" s="25">
        <f>G26*E26</f>
        <v>7.56</v>
      </c>
      <c r="I26" s="62">
        <v>1.28</v>
      </c>
      <c r="J26" s="63">
        <v>2.5</v>
      </c>
      <c r="K26" s="64">
        <v>0.8</v>
      </c>
      <c r="L26" s="26">
        <f>D26*F26*E26*K$14*K$15</f>
        <v>217.35</v>
      </c>
      <c r="M26" s="26">
        <f>J26*G26*K$15+K26*G26*K$15</f>
        <v>159.39</v>
      </c>
      <c r="N26" s="26">
        <f>J26*G26*K$15*B27+K26*G26*K$15</f>
        <v>159.39</v>
      </c>
      <c r="O26" s="45"/>
      <c r="P26" s="14"/>
    </row>
    <row r="27" spans="1:16" ht="12">
      <c r="A27" s="5"/>
      <c r="B27" s="58">
        <v>1</v>
      </c>
      <c r="C27" s="6" t="s">
        <v>17</v>
      </c>
      <c r="D27" s="60"/>
      <c r="E27" s="61"/>
      <c r="F27" s="6">
        <f>IF(D27&gt;0,D26-D29,0)</f>
        <v>0</v>
      </c>
      <c r="G27" s="27"/>
      <c r="H27" s="28">
        <f>D27*(E27-E26)*F27</f>
        <v>0</v>
      </c>
      <c r="I27" s="27"/>
      <c r="J27" s="29"/>
      <c r="K27" s="30"/>
      <c r="L27" s="31">
        <f>K$14*H27*K$15</f>
        <v>0</v>
      </c>
      <c r="M27" s="32"/>
      <c r="N27" s="32"/>
      <c r="O27" s="46"/>
      <c r="P27" s="17"/>
    </row>
    <row r="28" spans="1:16" ht="12">
      <c r="A28" s="5"/>
      <c r="B28" s="17"/>
      <c r="C28" s="6" t="s">
        <v>18</v>
      </c>
      <c r="D28" s="60">
        <v>0.35</v>
      </c>
      <c r="E28" s="61">
        <f>E21</f>
        <v>0.5</v>
      </c>
      <c r="F28" s="6">
        <f>IF(D28&gt;0,(F26-E29),0)</f>
        <v>6.6</v>
      </c>
      <c r="G28" s="27"/>
      <c r="H28" s="28">
        <f>D28*(E28-E26)*F28</f>
        <v>0.7391999999999999</v>
      </c>
      <c r="I28" s="27"/>
      <c r="J28" s="29"/>
      <c r="K28" s="30"/>
      <c r="L28" s="31">
        <f>K$14*H28*K$15</f>
        <v>21.251999999999995</v>
      </c>
      <c r="M28" s="32"/>
      <c r="N28" s="32"/>
      <c r="O28" s="46"/>
      <c r="P28" s="17"/>
    </row>
    <row r="29" spans="1:16" ht="12">
      <c r="A29" s="5"/>
      <c r="B29" s="17"/>
      <c r="C29" s="6" t="s">
        <v>1</v>
      </c>
      <c r="D29" s="60">
        <f>D22</f>
        <v>0.4</v>
      </c>
      <c r="E29" s="61">
        <f>E22</f>
        <v>0.4</v>
      </c>
      <c r="F29" s="61">
        <v>3</v>
      </c>
      <c r="G29" s="27"/>
      <c r="H29" s="28">
        <f>D29*E29*(F29-E26)</f>
        <v>0.45120000000000005</v>
      </c>
      <c r="I29" s="27"/>
      <c r="J29" s="29"/>
      <c r="K29" s="30"/>
      <c r="L29" s="31">
        <f>K$14*H29</f>
        <v>11.280000000000001</v>
      </c>
      <c r="M29" s="32"/>
      <c r="N29" s="32"/>
      <c r="O29" s="46"/>
      <c r="P29" s="17"/>
    </row>
    <row r="30" spans="1:16" ht="12">
      <c r="A30" s="5"/>
      <c r="B30" s="17"/>
      <c r="C30" s="6" t="s">
        <v>61</v>
      </c>
      <c r="D30" s="69"/>
      <c r="E30" s="65"/>
      <c r="F30" s="65"/>
      <c r="G30" s="27"/>
      <c r="H30" s="66"/>
      <c r="I30" s="27"/>
      <c r="J30" s="29"/>
      <c r="K30" s="30"/>
      <c r="L30" s="68"/>
      <c r="M30" s="68"/>
      <c r="N30" s="32"/>
      <c r="O30" s="46"/>
      <c r="P30" s="17"/>
    </row>
    <row r="31" spans="1:16" ht="13.5">
      <c r="A31" s="5"/>
      <c r="B31" s="17"/>
      <c r="C31" s="8"/>
      <c r="D31" s="18"/>
      <c r="E31" s="7"/>
      <c r="F31" s="7"/>
      <c r="G31" s="27"/>
      <c r="H31" s="66"/>
      <c r="I31" s="43"/>
      <c r="J31" s="6"/>
      <c r="K31" s="33" t="s">
        <v>20</v>
      </c>
      <c r="L31" s="31">
        <f>SUM(L26:L30)</f>
        <v>249.88199999999998</v>
      </c>
      <c r="M31" s="31">
        <f>M26+M30</f>
        <v>159.39</v>
      </c>
      <c r="N31" s="31">
        <f>N26</f>
        <v>159.39</v>
      </c>
      <c r="O31" s="47">
        <f>1.35*L31+1.5*N31</f>
        <v>576.4257</v>
      </c>
      <c r="P31" s="17"/>
    </row>
    <row r="32" spans="1:16" ht="12">
      <c r="A32" s="9"/>
      <c r="B32" s="15"/>
      <c r="C32" s="10"/>
      <c r="D32" s="22"/>
      <c r="E32" s="23"/>
      <c r="F32" s="23"/>
      <c r="G32" s="34"/>
      <c r="H32" s="35"/>
      <c r="I32" s="44"/>
      <c r="J32" s="10"/>
      <c r="K32" s="36" t="s">
        <v>21</v>
      </c>
      <c r="L32" s="37">
        <f>IF(L31=0,"",L31+L25)</f>
        <v>499.76399999999995</v>
      </c>
      <c r="M32" s="37">
        <f>IF(L31=0,"",M31+M25)</f>
        <v>198.02999999999997</v>
      </c>
      <c r="N32" s="37">
        <f>IF(L31=0,"",N31+N25)</f>
        <v>198.02999999999997</v>
      </c>
      <c r="O32" s="48">
        <f>IF(L31=0,"",1.35*L32+1.5*N32)</f>
        <v>971.7263999999999</v>
      </c>
      <c r="P32" s="21">
        <f>IF(D29=0,"",O32/D29/E29/1000)</f>
        <v>6.073289999999999</v>
      </c>
    </row>
    <row r="33" spans="1:16" ht="12">
      <c r="A33" s="12">
        <f>IF(A26="RdC",-1,IF(A26-1=0,"RdC",A26-1))</f>
        <v>3</v>
      </c>
      <c r="B33" s="57" t="s">
        <v>22</v>
      </c>
      <c r="C33" s="4" t="s">
        <v>9</v>
      </c>
      <c r="D33" s="56">
        <v>6</v>
      </c>
      <c r="E33" s="59">
        <v>0.18</v>
      </c>
      <c r="F33" s="59">
        <v>7</v>
      </c>
      <c r="G33" s="24">
        <f>D33*F33</f>
        <v>42</v>
      </c>
      <c r="H33" s="25">
        <f>G33*E33</f>
        <v>7.56</v>
      </c>
      <c r="I33" s="62">
        <v>1.28</v>
      </c>
      <c r="J33" s="63">
        <v>2.5</v>
      </c>
      <c r="K33" s="64">
        <v>0.8</v>
      </c>
      <c r="L33" s="26">
        <f>D33*F33*E33*K$14*K$15</f>
        <v>217.35</v>
      </c>
      <c r="M33" s="26">
        <f>J33*G33*K$15+K33*G33*K$15</f>
        <v>159.39</v>
      </c>
      <c r="N33" s="26">
        <f>J33*G33*K$15*B34+K33*G33*K$15</f>
        <v>159.39</v>
      </c>
      <c r="O33" s="45"/>
      <c r="P33" s="14"/>
    </row>
    <row r="34" spans="1:16" ht="12">
      <c r="A34" s="5"/>
      <c r="B34" s="58">
        <v>1</v>
      </c>
      <c r="C34" s="6" t="s">
        <v>17</v>
      </c>
      <c r="D34" s="60"/>
      <c r="E34" s="61"/>
      <c r="F34" s="6">
        <f>IF(D34&gt;0,D33-D36,0)</f>
        <v>0</v>
      </c>
      <c r="G34" s="27"/>
      <c r="H34" s="28">
        <f>D34*(E34-E33)*F34</f>
        <v>0</v>
      </c>
      <c r="I34" s="27"/>
      <c r="J34" s="29"/>
      <c r="K34" s="30"/>
      <c r="L34" s="31">
        <f>K$14*H34*K$15</f>
        <v>0</v>
      </c>
      <c r="M34" s="32"/>
      <c r="N34" s="32"/>
      <c r="O34" s="46"/>
      <c r="P34" s="17"/>
    </row>
    <row r="35" spans="1:16" ht="12">
      <c r="A35" s="5"/>
      <c r="B35" s="17"/>
      <c r="C35" s="6" t="s">
        <v>18</v>
      </c>
      <c r="D35" s="60">
        <v>0.35</v>
      </c>
      <c r="E35" s="61">
        <f>E28</f>
        <v>0.5</v>
      </c>
      <c r="F35" s="6">
        <f>IF(D35&gt;0,(F33-E36),0)</f>
        <v>6.6</v>
      </c>
      <c r="G35" s="27"/>
      <c r="H35" s="28">
        <f>D35*(E35-E33)*F35</f>
        <v>0.7391999999999999</v>
      </c>
      <c r="I35" s="27"/>
      <c r="J35" s="29"/>
      <c r="K35" s="30"/>
      <c r="L35" s="31">
        <f>K$14*H35*K$15</f>
        <v>21.251999999999995</v>
      </c>
      <c r="M35" s="32"/>
      <c r="N35" s="32"/>
      <c r="O35" s="46"/>
      <c r="P35" s="17"/>
    </row>
    <row r="36" spans="1:16" ht="12">
      <c r="A36" s="5"/>
      <c r="B36" s="17"/>
      <c r="C36" s="6" t="s">
        <v>1</v>
      </c>
      <c r="D36" s="60">
        <f>D29</f>
        <v>0.4</v>
      </c>
      <c r="E36" s="61">
        <f>E29</f>
        <v>0.4</v>
      </c>
      <c r="F36" s="61">
        <v>3</v>
      </c>
      <c r="G36" s="27"/>
      <c r="H36" s="28">
        <f>D36*E36*(F36-E33)</f>
        <v>0.45120000000000005</v>
      </c>
      <c r="I36" s="27"/>
      <c r="J36" s="29"/>
      <c r="K36" s="30"/>
      <c r="L36" s="31">
        <f>K$14*H36</f>
        <v>11.280000000000001</v>
      </c>
      <c r="M36" s="32"/>
      <c r="N36" s="32"/>
      <c r="O36" s="46"/>
      <c r="P36" s="17"/>
    </row>
    <row r="37" spans="1:16" ht="12">
      <c r="A37" s="5"/>
      <c r="B37" s="17"/>
      <c r="C37" s="6" t="s">
        <v>61</v>
      </c>
      <c r="D37" s="69"/>
      <c r="E37" s="65"/>
      <c r="F37" s="65"/>
      <c r="G37" s="27"/>
      <c r="H37" s="66"/>
      <c r="I37" s="27"/>
      <c r="J37" s="29"/>
      <c r="K37" s="30"/>
      <c r="L37" s="68"/>
      <c r="M37" s="68"/>
      <c r="N37" s="32"/>
      <c r="O37" s="46"/>
      <c r="P37" s="17"/>
    </row>
    <row r="38" spans="1:16" ht="13.5">
      <c r="A38" s="5"/>
      <c r="B38" s="17"/>
      <c r="C38" s="8"/>
      <c r="D38" s="18"/>
      <c r="E38" s="7"/>
      <c r="F38" s="7"/>
      <c r="G38" s="27"/>
      <c r="H38" s="66"/>
      <c r="I38" s="43"/>
      <c r="J38" s="6"/>
      <c r="K38" s="33" t="s">
        <v>20</v>
      </c>
      <c r="L38" s="31">
        <f>SUM(L33:L37)</f>
        <v>249.88199999999998</v>
      </c>
      <c r="M38" s="31">
        <f>M33+M37</f>
        <v>159.39</v>
      </c>
      <c r="N38" s="31">
        <f>N33</f>
        <v>159.39</v>
      </c>
      <c r="O38" s="47">
        <f>1.35*L38+1.5*N38</f>
        <v>576.4257</v>
      </c>
      <c r="P38" s="17"/>
    </row>
    <row r="39" spans="1:16" ht="12">
      <c r="A39" s="9"/>
      <c r="B39" s="15"/>
      <c r="C39" s="10"/>
      <c r="D39" s="22"/>
      <c r="E39" s="23"/>
      <c r="F39" s="23"/>
      <c r="G39" s="34"/>
      <c r="H39" s="35"/>
      <c r="I39" s="44"/>
      <c r="J39" s="10"/>
      <c r="K39" s="36" t="s">
        <v>21</v>
      </c>
      <c r="L39" s="37">
        <f>IF(L38=0,"",L38+L32)</f>
        <v>749.646</v>
      </c>
      <c r="M39" s="37">
        <f>IF(L38=0,"",M38+M32)</f>
        <v>357.41999999999996</v>
      </c>
      <c r="N39" s="37">
        <f>IF(L38=0,"",N38+N32)</f>
        <v>357.41999999999996</v>
      </c>
      <c r="O39" s="48">
        <f>IF(L38=0,"",1.35*L39+1.5*N39)</f>
        <v>1548.1520999999998</v>
      </c>
      <c r="P39" s="21">
        <f>IF(D36=0,"",O39/D36/E36/1000)</f>
        <v>9.675950624999997</v>
      </c>
    </row>
    <row r="40" spans="1:16" ht="12">
      <c r="A40" s="12">
        <f>IF(A33="RdC",-1,IF(A33-1=0,"RdC",A33-1))</f>
        <v>2</v>
      </c>
      <c r="B40" s="57" t="s">
        <v>22</v>
      </c>
      <c r="C40" s="4" t="s">
        <v>9</v>
      </c>
      <c r="D40" s="56">
        <v>6</v>
      </c>
      <c r="E40" s="59">
        <v>0.18</v>
      </c>
      <c r="F40" s="59">
        <v>7</v>
      </c>
      <c r="G40" s="24">
        <f>D40*F40</f>
        <v>42</v>
      </c>
      <c r="H40" s="25">
        <f>G40*E40</f>
        <v>7.56</v>
      </c>
      <c r="I40" s="62">
        <v>1.28</v>
      </c>
      <c r="J40" s="63">
        <v>2.5</v>
      </c>
      <c r="K40" s="64">
        <v>0.8</v>
      </c>
      <c r="L40" s="26">
        <f>D40*F40*E40*K$14*K$15</f>
        <v>217.35</v>
      </c>
      <c r="M40" s="26">
        <f>J40*G40*K$15+K40*G40*K$15</f>
        <v>159.39</v>
      </c>
      <c r="N40" s="26">
        <f>J40*G40*K$15*B41+K40*G40*K$15</f>
        <v>147.315</v>
      </c>
      <c r="O40" s="45"/>
      <c r="P40" s="14"/>
    </row>
    <row r="41" spans="1:16" ht="12">
      <c r="A41" s="5"/>
      <c r="B41" s="58">
        <v>0.9</v>
      </c>
      <c r="C41" s="6" t="s">
        <v>17</v>
      </c>
      <c r="D41" s="60"/>
      <c r="E41" s="61"/>
      <c r="F41" s="6">
        <f>IF(D41&gt;0,D40-D43,0)</f>
        <v>0</v>
      </c>
      <c r="G41" s="27"/>
      <c r="H41" s="28">
        <f>D41*(E41-E40)*F41</f>
        <v>0</v>
      </c>
      <c r="I41" s="27"/>
      <c r="J41" s="29"/>
      <c r="K41" s="30"/>
      <c r="L41" s="31">
        <f>K$14*H41*K$15</f>
        <v>0</v>
      </c>
      <c r="M41" s="32"/>
      <c r="N41" s="32"/>
      <c r="O41" s="46"/>
      <c r="P41" s="17"/>
    </row>
    <row r="42" spans="1:16" ht="12">
      <c r="A42" s="5"/>
      <c r="B42" s="17"/>
      <c r="C42" s="6" t="s">
        <v>18</v>
      </c>
      <c r="D42" s="60">
        <v>0.35</v>
      </c>
      <c r="E42" s="61">
        <f>E35</f>
        <v>0.5</v>
      </c>
      <c r="F42" s="6">
        <f>IF(D42&gt;0,(F40-E43),0)</f>
        <v>6.6</v>
      </c>
      <c r="G42" s="27"/>
      <c r="H42" s="28">
        <f>D42*(E42-E40)*F42</f>
        <v>0.7391999999999999</v>
      </c>
      <c r="I42" s="27"/>
      <c r="J42" s="29"/>
      <c r="K42" s="30"/>
      <c r="L42" s="31">
        <f>K$14*H42*K$15</f>
        <v>21.251999999999995</v>
      </c>
      <c r="M42" s="32"/>
      <c r="N42" s="32"/>
      <c r="O42" s="46"/>
      <c r="P42" s="17"/>
    </row>
    <row r="43" spans="1:16" ht="12">
      <c r="A43" s="5"/>
      <c r="B43" s="17"/>
      <c r="C43" s="6" t="s">
        <v>1</v>
      </c>
      <c r="D43" s="60">
        <f>D36</f>
        <v>0.4</v>
      </c>
      <c r="E43" s="61">
        <f>E36</f>
        <v>0.4</v>
      </c>
      <c r="F43" s="61">
        <v>3</v>
      </c>
      <c r="G43" s="27"/>
      <c r="H43" s="28">
        <f>D43*E43*(F43-E40)</f>
        <v>0.45120000000000005</v>
      </c>
      <c r="I43" s="27"/>
      <c r="J43" s="29"/>
      <c r="K43" s="30"/>
      <c r="L43" s="31">
        <f>K$14*H43</f>
        <v>11.280000000000001</v>
      </c>
      <c r="M43" s="32"/>
      <c r="N43" s="32"/>
      <c r="O43" s="46"/>
      <c r="P43" s="17"/>
    </row>
    <row r="44" spans="1:16" ht="12">
      <c r="A44" s="5"/>
      <c r="B44" s="17"/>
      <c r="C44" s="6" t="s">
        <v>61</v>
      </c>
      <c r="D44" s="69"/>
      <c r="E44" s="65"/>
      <c r="F44" s="65"/>
      <c r="G44" s="27"/>
      <c r="H44" s="66"/>
      <c r="I44" s="27"/>
      <c r="J44" s="29"/>
      <c r="K44" s="30"/>
      <c r="L44" s="68"/>
      <c r="M44" s="68"/>
      <c r="N44" s="32"/>
      <c r="O44" s="46"/>
      <c r="P44" s="17"/>
    </row>
    <row r="45" spans="1:16" ht="13.5">
      <c r="A45" s="5"/>
      <c r="B45" s="17"/>
      <c r="C45" s="8"/>
      <c r="D45" s="18"/>
      <c r="E45" s="7"/>
      <c r="F45" s="7"/>
      <c r="G45" s="27"/>
      <c r="H45" s="66"/>
      <c r="I45" s="43"/>
      <c r="J45" s="6"/>
      <c r="K45" s="33" t="s">
        <v>20</v>
      </c>
      <c r="L45" s="31">
        <f>SUM(L40:L44)</f>
        <v>249.88199999999998</v>
      </c>
      <c r="M45" s="31">
        <f>M40+M44</f>
        <v>159.39</v>
      </c>
      <c r="N45" s="31">
        <f>N40</f>
        <v>147.315</v>
      </c>
      <c r="O45" s="47">
        <f>1.35*L45+1.5*N45</f>
        <v>558.3131999999999</v>
      </c>
      <c r="P45" s="17"/>
    </row>
    <row r="46" spans="1:16" ht="12">
      <c r="A46" s="9"/>
      <c r="B46" s="15"/>
      <c r="C46" s="10"/>
      <c r="D46" s="22"/>
      <c r="E46" s="23"/>
      <c r="F46" s="23"/>
      <c r="G46" s="34"/>
      <c r="H46" s="35"/>
      <c r="I46" s="44"/>
      <c r="J46" s="10"/>
      <c r="K46" s="36" t="s">
        <v>21</v>
      </c>
      <c r="L46" s="37">
        <f>IF(L45=0,"",L45+L39)</f>
        <v>999.5279999999999</v>
      </c>
      <c r="M46" s="37">
        <f>IF(L45=0,"",M45+M39)</f>
        <v>516.81</v>
      </c>
      <c r="N46" s="37">
        <f>IF(L45=0,"",N45+N39)</f>
        <v>504.73499999999996</v>
      </c>
      <c r="O46" s="48">
        <f>IF(L45=0,"",1.35*L46+1.5*N46)</f>
        <v>2106.4653</v>
      </c>
      <c r="P46" s="21">
        <f>IF(D43=0,"",O46/D43/E43/1000)</f>
        <v>13.165408124999997</v>
      </c>
    </row>
    <row r="47" spans="1:16" ht="12">
      <c r="A47" s="12">
        <f>IF(A40="RdC",-1,IF(A40-1=0,"RdC",A40-1))</f>
        <v>1</v>
      </c>
      <c r="B47" s="57" t="s">
        <v>22</v>
      </c>
      <c r="C47" s="4" t="s">
        <v>9</v>
      </c>
      <c r="D47" s="56">
        <v>6</v>
      </c>
      <c r="E47" s="59">
        <v>0.18</v>
      </c>
      <c r="F47" s="59">
        <v>7</v>
      </c>
      <c r="G47" s="24">
        <f>D47*F47</f>
        <v>42</v>
      </c>
      <c r="H47" s="25">
        <f>G47*E47</f>
        <v>7.56</v>
      </c>
      <c r="I47" s="62">
        <v>1.28</v>
      </c>
      <c r="J47" s="63">
        <v>2.5</v>
      </c>
      <c r="K47" s="64">
        <v>0.8</v>
      </c>
      <c r="L47" s="26">
        <f>D47*F47*E47*K$14*K$15</f>
        <v>217.35</v>
      </c>
      <c r="M47" s="26">
        <f>J47*G47*K$15+K47*G47*K$15</f>
        <v>159.39</v>
      </c>
      <c r="N47" s="26">
        <f>J47*G47*K$15*B48+K47*G47*K$15</f>
        <v>123.16499999999999</v>
      </c>
      <c r="O47" s="45"/>
      <c r="P47" s="14"/>
    </row>
    <row r="48" spans="1:16" ht="12">
      <c r="A48" s="5"/>
      <c r="B48" s="58">
        <v>0.7</v>
      </c>
      <c r="C48" s="6" t="s">
        <v>17</v>
      </c>
      <c r="D48" s="60"/>
      <c r="E48" s="61"/>
      <c r="F48" s="6">
        <f>IF(D48&gt;0,D47-D50,0)</f>
        <v>0</v>
      </c>
      <c r="G48" s="27"/>
      <c r="H48" s="28">
        <f>D48*(E48-E47)*F48</f>
        <v>0</v>
      </c>
      <c r="I48" s="27"/>
      <c r="J48" s="29"/>
      <c r="K48" s="30"/>
      <c r="L48" s="31">
        <f>K$14*H48*K$15</f>
        <v>0</v>
      </c>
      <c r="M48" s="32"/>
      <c r="N48" s="32"/>
      <c r="O48" s="46"/>
      <c r="P48" s="17"/>
    </row>
    <row r="49" spans="1:16" ht="12">
      <c r="A49" s="5"/>
      <c r="B49" s="17"/>
      <c r="C49" s="6" t="s">
        <v>18</v>
      </c>
      <c r="D49" s="60">
        <v>0.35</v>
      </c>
      <c r="E49" s="61">
        <f>E42</f>
        <v>0.5</v>
      </c>
      <c r="F49" s="6">
        <f>IF(D49&gt;0,(F47-E50),0)</f>
        <v>6.6</v>
      </c>
      <c r="G49" s="27"/>
      <c r="H49" s="28">
        <f>D49*(E49-E47)*F49</f>
        <v>0.7391999999999999</v>
      </c>
      <c r="I49" s="27"/>
      <c r="J49" s="29"/>
      <c r="K49" s="30"/>
      <c r="L49" s="31">
        <f>K$14*H49*K$15</f>
        <v>21.251999999999995</v>
      </c>
      <c r="M49" s="32"/>
      <c r="N49" s="32"/>
      <c r="O49" s="46"/>
      <c r="P49" s="17"/>
    </row>
    <row r="50" spans="1:16" ht="12">
      <c r="A50" s="5"/>
      <c r="B50" s="17"/>
      <c r="C50" s="6" t="s">
        <v>1</v>
      </c>
      <c r="D50" s="60">
        <f>D43</f>
        <v>0.4</v>
      </c>
      <c r="E50" s="61">
        <f>E43</f>
        <v>0.4</v>
      </c>
      <c r="F50" s="61">
        <v>3</v>
      </c>
      <c r="G50" s="27"/>
      <c r="H50" s="28">
        <f>D50*E50*(F50-E47)</f>
        <v>0.45120000000000005</v>
      </c>
      <c r="I50" s="27"/>
      <c r="J50" s="29"/>
      <c r="K50" s="30"/>
      <c r="L50" s="31">
        <f>K$14*H50</f>
        <v>11.280000000000001</v>
      </c>
      <c r="M50" s="32"/>
      <c r="N50" s="32"/>
      <c r="O50" s="46"/>
      <c r="P50" s="17"/>
    </row>
    <row r="51" spans="1:16" ht="12">
      <c r="A51" s="5"/>
      <c r="B51" s="17"/>
      <c r="C51" s="6" t="s">
        <v>61</v>
      </c>
      <c r="D51" s="69"/>
      <c r="E51" s="65"/>
      <c r="F51" s="65"/>
      <c r="G51" s="27"/>
      <c r="H51" s="66"/>
      <c r="I51" s="27"/>
      <c r="J51" s="29"/>
      <c r="K51" s="30"/>
      <c r="L51" s="68"/>
      <c r="M51" s="68"/>
      <c r="N51" s="32"/>
      <c r="O51" s="46"/>
      <c r="P51" s="17"/>
    </row>
    <row r="52" spans="1:16" ht="13.5">
      <c r="A52" s="5"/>
      <c r="B52" s="17"/>
      <c r="C52" s="8"/>
      <c r="D52" s="18"/>
      <c r="E52" s="7"/>
      <c r="F52" s="7"/>
      <c r="G52" s="27"/>
      <c r="H52" s="66"/>
      <c r="I52" s="43"/>
      <c r="J52" s="6"/>
      <c r="K52" s="33" t="s">
        <v>20</v>
      </c>
      <c r="L52" s="31">
        <f>SUM(L47:L51)</f>
        <v>249.88199999999998</v>
      </c>
      <c r="M52" s="31">
        <f>M47+M51</f>
        <v>159.39</v>
      </c>
      <c r="N52" s="31">
        <f>N47</f>
        <v>123.16499999999999</v>
      </c>
      <c r="O52" s="47">
        <f>1.35*L52+1.5*N52</f>
        <v>522.0881999999999</v>
      </c>
      <c r="P52" s="17"/>
    </row>
    <row r="53" spans="1:16" ht="12">
      <c r="A53" s="9"/>
      <c r="B53" s="15"/>
      <c r="C53" s="10"/>
      <c r="D53" s="22"/>
      <c r="E53" s="23"/>
      <c r="F53" s="23"/>
      <c r="G53" s="34"/>
      <c r="H53" s="35"/>
      <c r="I53" s="44"/>
      <c r="J53" s="10"/>
      <c r="K53" s="36" t="s">
        <v>21</v>
      </c>
      <c r="L53" s="37">
        <f>IF(L52=0,"",L52+L46)</f>
        <v>1249.4099999999999</v>
      </c>
      <c r="M53" s="37">
        <f>IF(L52=0,"",M52+M46)</f>
        <v>676.1999999999999</v>
      </c>
      <c r="N53" s="37">
        <f>IF(L52=0,"",N52+N46)</f>
        <v>627.9</v>
      </c>
      <c r="O53" s="48">
        <f>IF(L52=0,"",1.35*L53+1.5*N53)</f>
        <v>2628.5535</v>
      </c>
      <c r="P53" s="21">
        <f>IF(D50=0,"",O53/D50/E50/1000)</f>
        <v>16.428459375</v>
      </c>
    </row>
    <row r="54" spans="1:16" ht="12">
      <c r="A54" s="12" t="str">
        <f>IF(A47="RdC",-1,IF(A47-1=0,"RdC",A47-1))</f>
        <v>RdC</v>
      </c>
      <c r="B54" s="57" t="s">
        <v>22</v>
      </c>
      <c r="C54" s="4" t="s">
        <v>9</v>
      </c>
      <c r="D54" s="56">
        <v>6</v>
      </c>
      <c r="E54" s="59">
        <v>0.18</v>
      </c>
      <c r="F54" s="59">
        <v>7</v>
      </c>
      <c r="G54" s="24">
        <f>D54*F54</f>
        <v>42</v>
      </c>
      <c r="H54" s="25">
        <f>G54*E54</f>
        <v>7.56</v>
      </c>
      <c r="I54" s="62">
        <v>1.28</v>
      </c>
      <c r="J54" s="63">
        <v>2.5</v>
      </c>
      <c r="K54" s="64">
        <v>0.8</v>
      </c>
      <c r="L54" s="26">
        <f>D54*F54*E54*K$14*K$15</f>
        <v>217.35</v>
      </c>
      <c r="M54" s="26">
        <f>J54*G54*K$15+K54*G54*K$15</f>
        <v>159.39</v>
      </c>
      <c r="N54" s="26">
        <f>J54*G54*K$15*B55+K54*G54*K$15</f>
        <v>123.16499999999999</v>
      </c>
      <c r="O54" s="45"/>
      <c r="P54" s="14"/>
    </row>
    <row r="55" spans="1:16" ht="12">
      <c r="A55" s="5"/>
      <c r="B55" s="58">
        <v>0.7</v>
      </c>
      <c r="C55" s="6" t="s">
        <v>17</v>
      </c>
      <c r="D55" s="60"/>
      <c r="E55" s="61"/>
      <c r="F55" s="6">
        <f>IF(D55&gt;0,D54-D57,0)</f>
        <v>0</v>
      </c>
      <c r="G55" s="27"/>
      <c r="H55" s="28">
        <f>D55*(E55-E54)*F55</f>
        <v>0</v>
      </c>
      <c r="I55" s="27"/>
      <c r="J55" s="29"/>
      <c r="K55" s="30"/>
      <c r="L55" s="31">
        <f>K$14*H55*K$15</f>
        <v>0</v>
      </c>
      <c r="M55" s="32"/>
      <c r="N55" s="32"/>
      <c r="O55" s="46"/>
      <c r="P55" s="17"/>
    </row>
    <row r="56" spans="1:16" ht="12">
      <c r="A56" s="5"/>
      <c r="B56" s="17"/>
      <c r="C56" s="6" t="s">
        <v>18</v>
      </c>
      <c r="D56" s="60">
        <v>0.35</v>
      </c>
      <c r="E56" s="61">
        <f>E49</f>
        <v>0.5</v>
      </c>
      <c r="F56" s="6">
        <f>IF(D56&gt;0,(F54-E57),0)</f>
        <v>6.6</v>
      </c>
      <c r="G56" s="27"/>
      <c r="H56" s="28">
        <f>D56*(E56-E54)*F56</f>
        <v>0.7391999999999999</v>
      </c>
      <c r="I56" s="27"/>
      <c r="J56" s="29"/>
      <c r="K56" s="30"/>
      <c r="L56" s="31">
        <f>K$14*H56*K$15</f>
        <v>21.251999999999995</v>
      </c>
      <c r="M56" s="32"/>
      <c r="N56" s="32"/>
      <c r="O56" s="46"/>
      <c r="P56" s="17"/>
    </row>
    <row r="57" spans="1:16" ht="12">
      <c r="A57" s="5"/>
      <c r="B57" s="17"/>
      <c r="C57" s="6" t="s">
        <v>1</v>
      </c>
      <c r="D57" s="60">
        <f>D50</f>
        <v>0.4</v>
      </c>
      <c r="E57" s="61">
        <f>E50</f>
        <v>0.4</v>
      </c>
      <c r="F57" s="61">
        <v>4</v>
      </c>
      <c r="G57" s="27"/>
      <c r="H57" s="28">
        <f>D57*E57*(F57-E54)</f>
        <v>0.6112000000000001</v>
      </c>
      <c r="I57" s="27"/>
      <c r="J57" s="29"/>
      <c r="K57" s="30"/>
      <c r="L57" s="31">
        <f>K$14*H57</f>
        <v>15.280000000000001</v>
      </c>
      <c r="M57" s="32"/>
      <c r="N57" s="32"/>
      <c r="O57" s="46"/>
      <c r="P57" s="17"/>
    </row>
    <row r="58" spans="1:16" ht="12">
      <c r="A58" s="5"/>
      <c r="B58" s="17"/>
      <c r="C58" s="6" t="s">
        <v>61</v>
      </c>
      <c r="D58" s="69"/>
      <c r="E58" s="65"/>
      <c r="F58" s="65"/>
      <c r="G58" s="27"/>
      <c r="H58" s="66"/>
      <c r="I58" s="27"/>
      <c r="J58" s="29"/>
      <c r="K58" s="30"/>
      <c r="L58" s="68"/>
      <c r="M58" s="68"/>
      <c r="N58" s="32"/>
      <c r="O58" s="46"/>
      <c r="P58" s="17"/>
    </row>
    <row r="59" spans="1:16" ht="13.5">
      <c r="A59" s="5"/>
      <c r="B59" s="17"/>
      <c r="C59" s="8"/>
      <c r="D59" s="18"/>
      <c r="E59" s="7"/>
      <c r="F59" s="7"/>
      <c r="G59" s="27"/>
      <c r="H59" s="66"/>
      <c r="I59" s="43"/>
      <c r="J59" s="6"/>
      <c r="K59" s="33" t="s">
        <v>20</v>
      </c>
      <c r="L59" s="31">
        <f>SUM(L54:L58)</f>
        <v>253.88199999999998</v>
      </c>
      <c r="M59" s="31">
        <f>M54+M58</f>
        <v>159.39</v>
      </c>
      <c r="N59" s="31">
        <f>N54</f>
        <v>123.16499999999999</v>
      </c>
      <c r="O59" s="47">
        <f>1.35*L59+1.5*N59</f>
        <v>527.4882</v>
      </c>
      <c r="P59" s="17"/>
    </row>
    <row r="60" spans="1:16" ht="12">
      <c r="A60" s="9"/>
      <c r="B60" s="15"/>
      <c r="C60" s="10"/>
      <c r="D60" s="22"/>
      <c r="E60" s="23"/>
      <c r="F60" s="23"/>
      <c r="G60" s="34"/>
      <c r="H60" s="35"/>
      <c r="I60" s="44"/>
      <c r="J60" s="10"/>
      <c r="K60" s="36" t="s">
        <v>21</v>
      </c>
      <c r="L60" s="37">
        <f>IF(L59=0,"",L59+L53)</f>
        <v>1503.292</v>
      </c>
      <c r="M60" s="37">
        <f>IF(L59=0,"",M59+M53)</f>
        <v>835.5899999999999</v>
      </c>
      <c r="N60" s="37">
        <f>IF(L59=0,"",N59+N53)</f>
        <v>751.0649999999999</v>
      </c>
      <c r="O60" s="48">
        <f>IF(L59=0,"",1.35*L60+1.5*N60)</f>
        <v>3156.0416999999998</v>
      </c>
      <c r="P60" s="21">
        <f>IF(D57=0,"",O60/D57/E57/1000)</f>
        <v>19.725260625</v>
      </c>
    </row>
    <row r="61" spans="1:16" ht="12">
      <c r="A61" s="12">
        <f>IF(A54="RdC",-1,IF(A54-1=0,"RdC",A54-1))</f>
        <v>-1</v>
      </c>
      <c r="B61" s="57" t="s">
        <v>23</v>
      </c>
      <c r="C61" s="4" t="s">
        <v>9</v>
      </c>
      <c r="D61" s="56">
        <v>6</v>
      </c>
      <c r="E61" s="59">
        <v>0.2</v>
      </c>
      <c r="F61" s="59">
        <v>7</v>
      </c>
      <c r="G61" s="24">
        <f>D61*F61</f>
        <v>42</v>
      </c>
      <c r="H61" s="25">
        <f>G61*E61</f>
        <v>8.4</v>
      </c>
      <c r="I61" s="62">
        <v>1.18</v>
      </c>
      <c r="J61" s="63">
        <v>5</v>
      </c>
      <c r="K61" s="64">
        <v>1.2</v>
      </c>
      <c r="L61" s="26">
        <f>D61*F61*E61*K$14*K$15</f>
        <v>241.49999999999997</v>
      </c>
      <c r="M61" s="26">
        <f>J61*G61*K$15+K61*G61*K$15</f>
        <v>299.46</v>
      </c>
      <c r="N61" s="26">
        <f>J61*G61*K$15*B62+K61*G61*K$15</f>
        <v>299.46</v>
      </c>
      <c r="O61" s="45"/>
      <c r="P61" s="14"/>
    </row>
    <row r="62" spans="1:16" ht="12">
      <c r="A62" s="5"/>
      <c r="B62" s="58">
        <v>1</v>
      </c>
      <c r="C62" s="6" t="s">
        <v>17</v>
      </c>
      <c r="D62" s="60"/>
      <c r="E62" s="61"/>
      <c r="F62" s="6">
        <f>IF(D62&gt;0,D61-D64,0)</f>
        <v>0</v>
      </c>
      <c r="G62" s="27"/>
      <c r="H62" s="28">
        <f>D62*(E62-E61)*F62</f>
        <v>0</v>
      </c>
      <c r="I62" s="27"/>
      <c r="J62" s="29"/>
      <c r="K62" s="30"/>
      <c r="L62" s="31">
        <f>K$14*H62*K$15</f>
        <v>0</v>
      </c>
      <c r="M62" s="32"/>
      <c r="N62" s="32"/>
      <c r="O62" s="46"/>
      <c r="P62" s="17"/>
    </row>
    <row r="63" spans="1:16" ht="12">
      <c r="A63" s="5"/>
      <c r="B63" s="17"/>
      <c r="C63" s="6" t="s">
        <v>18</v>
      </c>
      <c r="D63" s="60">
        <v>0.4</v>
      </c>
      <c r="E63" s="61">
        <f>E56</f>
        <v>0.5</v>
      </c>
      <c r="F63" s="6">
        <f>IF(D63&gt;0,(F61-E64),0)</f>
        <v>6.5</v>
      </c>
      <c r="G63" s="27"/>
      <c r="H63" s="28">
        <f>D63*(E63-E61)*F63</f>
        <v>0.78</v>
      </c>
      <c r="I63" s="27"/>
      <c r="J63" s="29"/>
      <c r="K63" s="30"/>
      <c r="L63" s="31">
        <f>K$14*H63*K$15</f>
        <v>22.424999999999997</v>
      </c>
      <c r="M63" s="32"/>
      <c r="N63" s="32"/>
      <c r="O63" s="46"/>
      <c r="P63" s="17"/>
    </row>
    <row r="64" spans="1:16" ht="12">
      <c r="A64" s="5"/>
      <c r="B64" s="17"/>
      <c r="C64" s="6" t="s">
        <v>1</v>
      </c>
      <c r="D64" s="60">
        <v>0.5</v>
      </c>
      <c r="E64" s="61">
        <f>D64</f>
        <v>0.5</v>
      </c>
      <c r="F64" s="61">
        <v>2.8</v>
      </c>
      <c r="G64" s="27"/>
      <c r="H64" s="28">
        <f>D64*E64*(F64-E61)</f>
        <v>0.6499999999999999</v>
      </c>
      <c r="I64" s="27"/>
      <c r="J64" s="29"/>
      <c r="K64" s="30"/>
      <c r="L64" s="31">
        <f>K$14*H64</f>
        <v>16.249999999999996</v>
      </c>
      <c r="M64" s="32"/>
      <c r="N64" s="32"/>
      <c r="O64" s="46"/>
      <c r="P64" s="17"/>
    </row>
    <row r="65" spans="1:16" ht="12">
      <c r="A65" s="5"/>
      <c r="B65" s="17"/>
      <c r="C65" s="6" t="s">
        <v>61</v>
      </c>
      <c r="D65" s="69"/>
      <c r="E65" s="65"/>
      <c r="F65" s="65"/>
      <c r="G65" s="27"/>
      <c r="H65" s="66"/>
      <c r="I65" s="27"/>
      <c r="J65" s="29"/>
      <c r="K65" s="30"/>
      <c r="L65" s="68"/>
      <c r="M65" s="68"/>
      <c r="N65" s="32"/>
      <c r="O65" s="46"/>
      <c r="P65" s="17"/>
    </row>
    <row r="66" spans="1:16" ht="13.5">
      <c r="A66" s="5"/>
      <c r="B66" s="17"/>
      <c r="C66" s="8"/>
      <c r="D66" s="18"/>
      <c r="E66" s="7"/>
      <c r="F66" s="7"/>
      <c r="G66" s="27"/>
      <c r="H66" s="66"/>
      <c r="I66" s="43"/>
      <c r="J66" s="6"/>
      <c r="K66" s="33" t="s">
        <v>20</v>
      </c>
      <c r="L66" s="31">
        <f>SUM(L61:L65)</f>
        <v>280.17499999999995</v>
      </c>
      <c r="M66" s="31">
        <f>M61+M65</f>
        <v>299.46</v>
      </c>
      <c r="N66" s="31">
        <f>N61</f>
        <v>299.46</v>
      </c>
      <c r="O66" s="47">
        <f>1.35*L66+1.5*N66</f>
        <v>827.42625</v>
      </c>
      <c r="P66" s="17"/>
    </row>
    <row r="67" spans="1:16" ht="12">
      <c r="A67" s="9"/>
      <c r="B67" s="15"/>
      <c r="C67" s="10"/>
      <c r="D67" s="22"/>
      <c r="E67" s="23"/>
      <c r="F67" s="23"/>
      <c r="G67" s="34"/>
      <c r="H67" s="35"/>
      <c r="I67" s="44"/>
      <c r="J67" s="10"/>
      <c r="K67" s="36" t="s">
        <v>21</v>
      </c>
      <c r="L67" s="37">
        <f>IF(L66=0,"",L66+L60)</f>
        <v>1783.4669999999999</v>
      </c>
      <c r="M67" s="37">
        <f>IF(L66=0,"",M66+M60)</f>
        <v>1135.05</v>
      </c>
      <c r="N67" s="37">
        <f>IF(L66=0,"",N66+N60)</f>
        <v>1050.5249999999999</v>
      </c>
      <c r="O67" s="48">
        <f>IF(L66=0,"",1.35*L67+1.5*N67)</f>
        <v>3983.4679499999997</v>
      </c>
      <c r="P67" s="21">
        <f>IF(D64=0,"",O67/D64/E64/1000)</f>
        <v>15.933871799999999</v>
      </c>
    </row>
    <row r="68" spans="1:16" ht="12">
      <c r="A68" s="12">
        <f>IF(A61="RdC",-1,IF(A61-1=0,"RdC",A61-1))</f>
        <v>-2</v>
      </c>
      <c r="B68" s="57" t="s">
        <v>25</v>
      </c>
      <c r="C68" s="4" t="s">
        <v>9</v>
      </c>
      <c r="D68" s="56">
        <v>6</v>
      </c>
      <c r="E68" s="59">
        <v>0.18</v>
      </c>
      <c r="F68" s="59">
        <v>7</v>
      </c>
      <c r="G68" s="24">
        <f>D68*F68</f>
        <v>42</v>
      </c>
      <c r="H68" s="25">
        <f>G68*E68</f>
        <v>7.56</v>
      </c>
      <c r="I68" s="62">
        <v>0.15</v>
      </c>
      <c r="J68" s="63">
        <v>2.3</v>
      </c>
      <c r="K68" s="64"/>
      <c r="L68" s="26">
        <f>D68*F68*E68*K$14*K$15</f>
        <v>217.35</v>
      </c>
      <c r="M68" s="26">
        <f>J68*G68*K$15+K68*G68*K$15</f>
        <v>111.08999999999999</v>
      </c>
      <c r="N68" s="26">
        <f>J68*G68*K$15*B69+K68*G68*K$15</f>
        <v>111.08999999999999</v>
      </c>
      <c r="O68" s="45"/>
      <c r="P68" s="14"/>
    </row>
    <row r="69" spans="1:16" ht="12">
      <c r="A69" s="5"/>
      <c r="B69" s="58">
        <v>1</v>
      </c>
      <c r="C69" s="6" t="s">
        <v>17</v>
      </c>
      <c r="D69" s="60"/>
      <c r="E69" s="61"/>
      <c r="F69" s="6">
        <f>IF(D69&gt;0,D68-D71,0)</f>
        <v>0</v>
      </c>
      <c r="G69" s="27"/>
      <c r="H69" s="28">
        <f>D69*(E69-E68)*F69</f>
        <v>0</v>
      </c>
      <c r="I69" s="27"/>
      <c r="J69" s="29"/>
      <c r="K69" s="30"/>
      <c r="L69" s="31">
        <f>K$14*H69*K$15</f>
        <v>0</v>
      </c>
      <c r="M69" s="32"/>
      <c r="N69" s="32"/>
      <c r="O69" s="46"/>
      <c r="P69" s="17"/>
    </row>
    <row r="70" spans="1:16" ht="12">
      <c r="A70" s="5"/>
      <c r="B70" s="17"/>
      <c r="C70" s="6" t="s">
        <v>18</v>
      </c>
      <c r="D70" s="60">
        <v>0.35</v>
      </c>
      <c r="E70" s="61">
        <f>E56</f>
        <v>0.5</v>
      </c>
      <c r="F70" s="6">
        <f>IF(D70&gt;0,(F68-E71),0)</f>
        <v>6.5</v>
      </c>
      <c r="G70" s="27"/>
      <c r="H70" s="28">
        <f>D70*(E70-E68)*F70</f>
        <v>0.728</v>
      </c>
      <c r="I70" s="27"/>
      <c r="J70" s="29"/>
      <c r="K70" s="30"/>
      <c r="L70" s="31">
        <f>K$14*H70*K$15</f>
        <v>20.929999999999996</v>
      </c>
      <c r="M70" s="32"/>
      <c r="N70" s="32"/>
      <c r="O70" s="46"/>
      <c r="P70" s="17"/>
    </row>
    <row r="71" spans="1:16" ht="12">
      <c r="A71" s="5"/>
      <c r="B71" s="17"/>
      <c r="C71" s="6" t="s">
        <v>1</v>
      </c>
      <c r="D71" s="60">
        <f>D64</f>
        <v>0.5</v>
      </c>
      <c r="E71" s="61">
        <f>E64</f>
        <v>0.5</v>
      </c>
      <c r="F71" s="61">
        <v>2.8</v>
      </c>
      <c r="G71" s="27"/>
      <c r="H71" s="28">
        <f>D71*E71*(F71-E68)</f>
        <v>0.6549999999999999</v>
      </c>
      <c r="I71" s="27"/>
      <c r="J71" s="29"/>
      <c r="K71" s="30"/>
      <c r="L71" s="31">
        <f>K$14*H71</f>
        <v>16.374999999999996</v>
      </c>
      <c r="M71" s="32"/>
      <c r="N71" s="32"/>
      <c r="O71" s="46"/>
      <c r="P71" s="17"/>
    </row>
    <row r="72" spans="1:16" ht="12">
      <c r="A72" s="5"/>
      <c r="B72" s="17"/>
      <c r="C72" s="6" t="s">
        <v>61</v>
      </c>
      <c r="D72" s="69"/>
      <c r="E72" s="65"/>
      <c r="F72" s="65"/>
      <c r="G72" s="27"/>
      <c r="H72" s="66"/>
      <c r="I72" s="27"/>
      <c r="J72" s="29"/>
      <c r="K72" s="30"/>
      <c r="L72" s="68"/>
      <c r="M72" s="68"/>
      <c r="N72" s="32"/>
      <c r="O72" s="46"/>
      <c r="P72" s="17"/>
    </row>
    <row r="73" spans="1:16" ht="13.5">
      <c r="A73" s="5"/>
      <c r="B73" s="17"/>
      <c r="C73" s="8"/>
      <c r="D73" s="18"/>
      <c r="E73" s="7"/>
      <c r="F73" s="7"/>
      <c r="G73" s="27"/>
      <c r="H73" s="66"/>
      <c r="I73" s="43"/>
      <c r="J73" s="6"/>
      <c r="K73" s="33" t="s">
        <v>20</v>
      </c>
      <c r="L73" s="31">
        <f>SUM(L68:L72)</f>
        <v>254.655</v>
      </c>
      <c r="M73" s="31">
        <f>M68+M72</f>
        <v>111.08999999999999</v>
      </c>
      <c r="N73" s="31">
        <f>N68</f>
        <v>111.08999999999999</v>
      </c>
      <c r="O73" s="47">
        <f>1.35*L73+1.5*N73</f>
        <v>510.41925000000003</v>
      </c>
      <c r="P73" s="17"/>
    </row>
    <row r="74" spans="1:16" ht="12">
      <c r="A74" s="9"/>
      <c r="B74" s="15"/>
      <c r="C74" s="10"/>
      <c r="D74" s="22"/>
      <c r="E74" s="23"/>
      <c r="F74" s="23"/>
      <c r="G74" s="34"/>
      <c r="H74" s="35"/>
      <c r="I74" s="44"/>
      <c r="J74" s="10"/>
      <c r="K74" s="36" t="s">
        <v>21</v>
      </c>
      <c r="L74" s="37">
        <f>IF(L73=0,"",L73+L67)</f>
        <v>2038.1219999999998</v>
      </c>
      <c r="M74" s="37">
        <f>IF(L73=0,"",M73+M67)</f>
        <v>1246.1399999999999</v>
      </c>
      <c r="N74" s="37">
        <f>IF(L73=0,"",N73+N67)</f>
        <v>1161.6149999999998</v>
      </c>
      <c r="O74" s="48">
        <f>IF(L73=0,"",1.35*L74+1.5*N74)</f>
        <v>4493.887199999999</v>
      </c>
      <c r="P74" s="21">
        <f>IF(D71=0,"",O74/D71/E71/1000)</f>
        <v>17.9755488</v>
      </c>
    </row>
    <row r="75" spans="1:16" ht="12">
      <c r="A75" s="12"/>
      <c r="B75" s="57"/>
      <c r="C75" s="4" t="s">
        <v>9</v>
      </c>
      <c r="D75" s="56"/>
      <c r="E75" s="59"/>
      <c r="F75" s="59"/>
      <c r="G75" s="24">
        <f>D75*F75</f>
        <v>0</v>
      </c>
      <c r="H75" s="25">
        <f>G75*E75</f>
        <v>0</v>
      </c>
      <c r="I75" s="62"/>
      <c r="J75" s="63"/>
      <c r="K75" s="64"/>
      <c r="L75" s="26">
        <f>D75*F75*E75*K$14*K$15</f>
        <v>0</v>
      </c>
      <c r="M75" s="26">
        <f>J75*G75*K$15+K75*G75*K$15</f>
        <v>0</v>
      </c>
      <c r="N75" s="26">
        <f>J75*G75*K$15*B76+K75*G75*K$15</f>
        <v>0</v>
      </c>
      <c r="O75" s="45"/>
      <c r="P75" s="14"/>
    </row>
    <row r="76" spans="1:16" ht="12">
      <c r="A76" s="5"/>
      <c r="B76" s="58"/>
      <c r="C76" s="6" t="s">
        <v>17</v>
      </c>
      <c r="D76" s="60"/>
      <c r="E76" s="61"/>
      <c r="F76" s="6">
        <f>IF(D76&gt;0,D75-D78,0)</f>
        <v>0</v>
      </c>
      <c r="G76" s="27"/>
      <c r="H76" s="28">
        <f>D76*(E76-E75)*F76</f>
        <v>0</v>
      </c>
      <c r="I76" s="27"/>
      <c r="J76" s="29"/>
      <c r="K76" s="30"/>
      <c r="L76" s="31">
        <f>K$14*H76*K$15</f>
        <v>0</v>
      </c>
      <c r="M76" s="32"/>
      <c r="N76" s="32"/>
      <c r="O76" s="46"/>
      <c r="P76" s="17"/>
    </row>
    <row r="77" spans="1:16" ht="12">
      <c r="A77" s="5"/>
      <c r="B77" s="17"/>
      <c r="C77" s="6" t="s">
        <v>18</v>
      </c>
      <c r="D77" s="60"/>
      <c r="E77" s="61"/>
      <c r="F77" s="6">
        <f>IF(D77&gt;0,(F75-E78),0)</f>
        <v>0</v>
      </c>
      <c r="G77" s="27"/>
      <c r="H77" s="28">
        <f>D77*(E77-E75)*F77</f>
        <v>0</v>
      </c>
      <c r="I77" s="27"/>
      <c r="J77" s="29"/>
      <c r="K77" s="30"/>
      <c r="L77" s="31">
        <f>K$14*H77*K$15</f>
        <v>0</v>
      </c>
      <c r="M77" s="32"/>
      <c r="N77" s="32"/>
      <c r="O77" s="46"/>
      <c r="P77" s="17"/>
    </row>
    <row r="78" spans="1:16" ht="12">
      <c r="A78" s="5"/>
      <c r="B78" s="17"/>
      <c r="C78" s="6" t="s">
        <v>1</v>
      </c>
      <c r="D78" s="60"/>
      <c r="E78" s="61"/>
      <c r="F78" s="61"/>
      <c r="G78" s="27"/>
      <c r="H78" s="28">
        <f>D78*E78*(F78-E75)</f>
        <v>0</v>
      </c>
      <c r="I78" s="27"/>
      <c r="J78" s="29"/>
      <c r="K78" s="30"/>
      <c r="L78" s="31">
        <f>K$14*H78</f>
        <v>0</v>
      </c>
      <c r="M78" s="32"/>
      <c r="N78" s="32"/>
      <c r="O78" s="46"/>
      <c r="P78" s="17"/>
    </row>
    <row r="79" spans="1:16" ht="12">
      <c r="A79" s="5"/>
      <c r="B79" s="17"/>
      <c r="C79" s="6" t="s">
        <v>61</v>
      </c>
      <c r="D79" s="69"/>
      <c r="E79" s="65"/>
      <c r="F79" s="65"/>
      <c r="G79" s="27"/>
      <c r="H79" s="66"/>
      <c r="I79" s="27"/>
      <c r="J79" s="29"/>
      <c r="K79" s="30"/>
      <c r="L79" s="68"/>
      <c r="M79" s="68"/>
      <c r="N79" s="32"/>
      <c r="O79" s="46"/>
      <c r="P79" s="17"/>
    </row>
    <row r="80" spans="1:16" ht="13.5">
      <c r="A80" s="5"/>
      <c r="B80" s="17"/>
      <c r="C80" s="8"/>
      <c r="D80" s="18"/>
      <c r="E80" s="7"/>
      <c r="F80" s="7"/>
      <c r="G80" s="27"/>
      <c r="H80" s="66"/>
      <c r="I80" s="43"/>
      <c r="J80" s="6"/>
      <c r="K80" s="33" t="s">
        <v>20</v>
      </c>
      <c r="L80" s="31">
        <f>SUM(L75:L79)</f>
        <v>0</v>
      </c>
      <c r="M80" s="31">
        <f>M75+M79</f>
        <v>0</v>
      </c>
      <c r="N80" s="31">
        <f>N75</f>
        <v>0</v>
      </c>
      <c r="O80" s="47">
        <f>1.35*L80+1.5*N80</f>
        <v>0</v>
      </c>
      <c r="P80" s="17"/>
    </row>
    <row r="81" spans="1:16" ht="12">
      <c r="A81" s="9"/>
      <c r="B81" s="15"/>
      <c r="C81" s="10"/>
      <c r="D81" s="22"/>
      <c r="E81" s="23"/>
      <c r="F81" s="23"/>
      <c r="G81" s="34"/>
      <c r="H81" s="35"/>
      <c r="I81" s="44"/>
      <c r="J81" s="10"/>
      <c r="K81" s="36" t="s">
        <v>21</v>
      </c>
      <c r="L81" s="37">
        <f>IF(L80=0,"",L80+L74)</f>
      </c>
      <c r="M81" s="37">
        <f>IF(L80=0,"",M80+M74)</f>
      </c>
      <c r="N81" s="37">
        <f>IF(L80=0,"",N80+N74)</f>
      </c>
      <c r="O81" s="48">
        <f>IF(L80=0,"",1.35*L81+1.5*N81)</f>
      </c>
      <c r="P81" s="21">
        <f>IF(D78=0,"",O81/D78/E78/1000)</f>
      </c>
    </row>
    <row r="82" spans="1:16" ht="12">
      <c r="A82" s="5"/>
      <c r="B82" s="57"/>
      <c r="C82" s="4" t="s">
        <v>9</v>
      </c>
      <c r="D82" s="56"/>
      <c r="E82" s="59"/>
      <c r="F82" s="59"/>
      <c r="G82" s="24">
        <f>D82*F82</f>
        <v>0</v>
      </c>
      <c r="H82" s="25">
        <f>G82*E82</f>
        <v>0</v>
      </c>
      <c r="I82" s="62"/>
      <c r="J82" s="63"/>
      <c r="K82" s="64"/>
      <c r="L82" s="26">
        <f>D82*F82*E82*K$14*K$15</f>
        <v>0</v>
      </c>
      <c r="M82" s="26">
        <f>J82*G82*K$15+K82*G82*K$15</f>
        <v>0</v>
      </c>
      <c r="N82" s="26">
        <f>J82*G82*K$15*B83+K82*G82*K$15</f>
        <v>0</v>
      </c>
      <c r="O82" s="45"/>
      <c r="P82" s="14"/>
    </row>
    <row r="83" spans="2:16" ht="12">
      <c r="B83" s="58"/>
      <c r="C83" s="6" t="s">
        <v>17</v>
      </c>
      <c r="D83" s="60"/>
      <c r="E83" s="61"/>
      <c r="F83" s="6">
        <f>IF(D83&gt;0,D82-D85,0)</f>
        <v>0</v>
      </c>
      <c r="G83" s="27"/>
      <c r="H83" s="28">
        <f>D83*(E83-E82)*F83</f>
        <v>0</v>
      </c>
      <c r="I83" s="27"/>
      <c r="J83" s="29"/>
      <c r="K83" s="30"/>
      <c r="L83" s="31">
        <f>K$14*H83*K$15</f>
        <v>0</v>
      </c>
      <c r="M83" s="32"/>
      <c r="N83" s="32"/>
      <c r="O83" s="46"/>
      <c r="P83" s="17"/>
    </row>
    <row r="84" spans="1:16" ht="12">
      <c r="A84" s="5"/>
      <c r="B84" s="17"/>
      <c r="C84" s="6" t="s">
        <v>18</v>
      </c>
      <c r="D84" s="60"/>
      <c r="E84" s="61"/>
      <c r="F84" s="6">
        <f>IF(D84&gt;0,(F82-E85),0)</f>
        <v>0</v>
      </c>
      <c r="G84" s="27"/>
      <c r="H84" s="28">
        <f>D84*(E84-E82)*F84</f>
        <v>0</v>
      </c>
      <c r="I84" s="27"/>
      <c r="J84" s="29"/>
      <c r="K84" s="30"/>
      <c r="L84" s="31">
        <f>K$14*H84*K$15</f>
        <v>0</v>
      </c>
      <c r="M84" s="32"/>
      <c r="N84" s="32"/>
      <c r="O84" s="46"/>
      <c r="P84" s="17"/>
    </row>
    <row r="85" spans="1:16" ht="12">
      <c r="A85" s="5"/>
      <c r="B85" s="17"/>
      <c r="C85" s="6" t="s">
        <v>1</v>
      </c>
      <c r="D85" s="60"/>
      <c r="E85" s="61"/>
      <c r="F85" s="61"/>
      <c r="G85" s="27"/>
      <c r="H85" s="28">
        <f>D85*E85*(F85-E82)</f>
        <v>0</v>
      </c>
      <c r="I85" s="27"/>
      <c r="J85" s="29"/>
      <c r="K85" s="30"/>
      <c r="L85" s="31">
        <f>K$14*H85</f>
        <v>0</v>
      </c>
      <c r="M85" s="32"/>
      <c r="N85" s="32"/>
      <c r="O85" s="46"/>
      <c r="P85" s="17"/>
    </row>
    <row r="86" spans="1:16" ht="12">
      <c r="A86" s="5"/>
      <c r="B86" s="17"/>
      <c r="C86" s="6" t="s">
        <v>61</v>
      </c>
      <c r="D86" s="69"/>
      <c r="E86" s="65"/>
      <c r="F86" s="65"/>
      <c r="G86" s="27"/>
      <c r="H86" s="66"/>
      <c r="I86" s="27"/>
      <c r="J86" s="29"/>
      <c r="K86" s="30"/>
      <c r="L86" s="68"/>
      <c r="M86" s="68"/>
      <c r="N86" s="32"/>
      <c r="O86" s="46"/>
      <c r="P86" s="17"/>
    </row>
    <row r="87" spans="1:16" ht="13.5">
      <c r="A87" s="5"/>
      <c r="B87" s="17"/>
      <c r="C87" s="8"/>
      <c r="D87" s="18"/>
      <c r="E87" s="7"/>
      <c r="F87" s="7"/>
      <c r="G87" s="27"/>
      <c r="H87" s="66"/>
      <c r="I87" s="43"/>
      <c r="J87" s="6"/>
      <c r="K87" s="33" t="s">
        <v>20</v>
      </c>
      <c r="L87" s="31">
        <f>SUM(L82:L86)</f>
        <v>0</v>
      </c>
      <c r="M87" s="31">
        <f>M82+M86</f>
        <v>0</v>
      </c>
      <c r="N87" s="31">
        <f>N82</f>
        <v>0</v>
      </c>
      <c r="O87" s="47">
        <f>1.35*L87+1.5*N87</f>
        <v>0</v>
      </c>
      <c r="P87" s="17"/>
    </row>
    <row r="88" spans="1:16" ht="12">
      <c r="A88" s="9"/>
      <c r="B88" s="15"/>
      <c r="C88" s="10"/>
      <c r="D88" s="22"/>
      <c r="E88" s="23"/>
      <c r="F88" s="23"/>
      <c r="G88" s="34"/>
      <c r="H88" s="35"/>
      <c r="I88" s="44"/>
      <c r="J88" s="10"/>
      <c r="K88" s="36" t="s">
        <v>21</v>
      </c>
      <c r="L88" s="37">
        <f>IF(L87=0,"",L87+L81)</f>
      </c>
      <c r="M88" s="37">
        <f>IF(L87=0,"",M87+M81)</f>
      </c>
      <c r="N88" s="37">
        <f>IF(L87=0,"",N87+N81)</f>
      </c>
      <c r="O88" s="48">
        <f>IF(L87=0,"",1.35*L88+1.5*N88)</f>
      </c>
      <c r="P88" s="21">
        <f>IF(D85=0,"",O88/D85/E85/1000)</f>
      </c>
    </row>
    <row r="89" spans="1:16" ht="12">
      <c r="A89" s="12"/>
      <c r="B89" s="57"/>
      <c r="C89" s="4" t="s">
        <v>9</v>
      </c>
      <c r="D89" s="56"/>
      <c r="E89" s="59"/>
      <c r="F89" s="59"/>
      <c r="G89" s="24">
        <f>D89*F89</f>
        <v>0</v>
      </c>
      <c r="H89" s="25">
        <f>G89*E89</f>
        <v>0</v>
      </c>
      <c r="I89" s="62"/>
      <c r="J89" s="63"/>
      <c r="K89" s="64"/>
      <c r="L89" s="26">
        <f>D89*F89*E89*K$14*K$15</f>
        <v>0</v>
      </c>
      <c r="M89" s="26">
        <f>J89*G89*K$15+K89*G89*K$15</f>
        <v>0</v>
      </c>
      <c r="N89" s="26">
        <f>J89*G89*K$15*B90+K89*G89*K$15</f>
        <v>0</v>
      </c>
      <c r="O89" s="45"/>
      <c r="P89" s="14"/>
    </row>
    <row r="90" spans="1:16" ht="12">
      <c r="A90" s="5"/>
      <c r="B90" s="58"/>
      <c r="C90" s="6" t="s">
        <v>17</v>
      </c>
      <c r="D90" s="60"/>
      <c r="E90" s="61"/>
      <c r="F90" s="6">
        <f>IF(D90&gt;0,D89-D92,0)</f>
        <v>0</v>
      </c>
      <c r="G90" s="27"/>
      <c r="H90" s="28">
        <f>D90*(E90-E89)*F90</f>
        <v>0</v>
      </c>
      <c r="I90" s="27"/>
      <c r="J90" s="29"/>
      <c r="K90" s="30"/>
      <c r="L90" s="31">
        <f>K$14*H90*K$15</f>
        <v>0</v>
      </c>
      <c r="M90" s="32"/>
      <c r="N90" s="32"/>
      <c r="O90" s="46"/>
      <c r="P90" s="17"/>
    </row>
    <row r="91" spans="1:16" ht="12">
      <c r="A91" s="5"/>
      <c r="B91" s="17"/>
      <c r="C91" s="6" t="s">
        <v>18</v>
      </c>
      <c r="D91" s="60"/>
      <c r="E91" s="61"/>
      <c r="F91" s="6">
        <f>IF(D91&gt;0,(F89-E92),0)</f>
        <v>0</v>
      </c>
      <c r="G91" s="27"/>
      <c r="H91" s="28">
        <f>D91*(E91-E89)*F91</f>
        <v>0</v>
      </c>
      <c r="I91" s="27"/>
      <c r="J91" s="29"/>
      <c r="K91" s="30"/>
      <c r="L91" s="31">
        <f>K$14*H91*K$15</f>
        <v>0</v>
      </c>
      <c r="M91" s="32"/>
      <c r="N91" s="32"/>
      <c r="O91" s="46"/>
      <c r="P91" s="17"/>
    </row>
    <row r="92" spans="1:16" ht="12">
      <c r="A92" s="5"/>
      <c r="B92" s="17"/>
      <c r="C92" s="6" t="s">
        <v>1</v>
      </c>
      <c r="D92" s="60"/>
      <c r="E92" s="61"/>
      <c r="F92" s="61"/>
      <c r="G92" s="27"/>
      <c r="H92" s="28">
        <f>D92*E92*(F92-E89)</f>
        <v>0</v>
      </c>
      <c r="I92" s="27"/>
      <c r="J92" s="29"/>
      <c r="K92" s="30"/>
      <c r="L92" s="31">
        <f>K$14*H92</f>
        <v>0</v>
      </c>
      <c r="M92" s="32"/>
      <c r="N92" s="32"/>
      <c r="O92" s="46"/>
      <c r="P92" s="17"/>
    </row>
    <row r="93" spans="1:16" ht="12">
      <c r="A93" s="5"/>
      <c r="B93" s="17"/>
      <c r="C93" s="6" t="s">
        <v>61</v>
      </c>
      <c r="D93" s="69"/>
      <c r="E93" s="65"/>
      <c r="F93" s="65"/>
      <c r="G93" s="27"/>
      <c r="H93" s="66"/>
      <c r="I93" s="27"/>
      <c r="J93" s="29"/>
      <c r="K93" s="30"/>
      <c r="L93" s="68"/>
      <c r="M93" s="68"/>
      <c r="N93" s="32"/>
      <c r="O93" s="46"/>
      <c r="P93" s="17"/>
    </row>
    <row r="94" spans="1:16" ht="13.5">
      <c r="A94" s="5"/>
      <c r="B94" s="17"/>
      <c r="C94" s="8"/>
      <c r="D94" s="18"/>
      <c r="E94" s="7"/>
      <c r="F94" s="7"/>
      <c r="G94" s="27"/>
      <c r="H94" s="66"/>
      <c r="I94" s="43"/>
      <c r="J94" s="6"/>
      <c r="K94" s="33" t="s">
        <v>20</v>
      </c>
      <c r="L94" s="31">
        <f>SUM(L89:L93)</f>
        <v>0</v>
      </c>
      <c r="M94" s="31">
        <f>M89+M93</f>
        <v>0</v>
      </c>
      <c r="N94" s="31">
        <f>N89</f>
        <v>0</v>
      </c>
      <c r="O94" s="47">
        <f>1.35*L94+1.5*N94</f>
        <v>0</v>
      </c>
      <c r="P94" s="17"/>
    </row>
    <row r="95" spans="1:16" ht="12">
      <c r="A95" s="9"/>
      <c r="B95" s="15"/>
      <c r="C95" s="10"/>
      <c r="D95" s="22"/>
      <c r="E95" s="23"/>
      <c r="F95" s="23"/>
      <c r="G95" s="34"/>
      <c r="H95" s="35"/>
      <c r="I95" s="44"/>
      <c r="J95" s="10"/>
      <c r="K95" s="36" t="s">
        <v>21</v>
      </c>
      <c r="L95" s="37">
        <f>IF(L94=0,"",L94+L88)</f>
      </c>
      <c r="M95" s="37">
        <f>IF(L94=0,"",M94+M88)</f>
      </c>
      <c r="N95" s="37">
        <f>IF(L94=0,"",N94+N88)</f>
      </c>
      <c r="O95" s="48">
        <f>IF(L94=0,"",1.35*L95+1.5*N95)</f>
      </c>
      <c r="P95" s="21">
        <f>IF(D92=0,"",O95/D92/E92/1000)</f>
      </c>
    </row>
    <row r="96" spans="1:16" ht="12">
      <c r="A96" s="12"/>
      <c r="B96" s="57"/>
      <c r="C96" s="4" t="s">
        <v>9</v>
      </c>
      <c r="D96" s="56"/>
      <c r="E96" s="59"/>
      <c r="F96" s="59"/>
      <c r="G96" s="24">
        <f>D96*F96</f>
        <v>0</v>
      </c>
      <c r="H96" s="25">
        <f>G96*E96</f>
        <v>0</v>
      </c>
      <c r="I96" s="62"/>
      <c r="J96" s="63"/>
      <c r="K96" s="64"/>
      <c r="L96" s="26">
        <f>D96*F96*E96*K$14*K$15</f>
        <v>0</v>
      </c>
      <c r="M96" s="26">
        <f>J96*G96*K$15+K96*G96*K$15</f>
        <v>0</v>
      </c>
      <c r="N96" s="26">
        <f>J96*G96*K$15*B97+K96*G96*K$15</f>
        <v>0</v>
      </c>
      <c r="O96" s="45"/>
      <c r="P96" s="14"/>
    </row>
    <row r="97" spans="1:16" ht="12">
      <c r="A97" s="5"/>
      <c r="B97" s="16"/>
      <c r="C97" s="6" t="s">
        <v>17</v>
      </c>
      <c r="D97" s="60"/>
      <c r="E97" s="61"/>
      <c r="F97" s="6">
        <f>IF(D97&gt;0,D96-D99,0)</f>
        <v>0</v>
      </c>
      <c r="G97" s="27"/>
      <c r="H97" s="28">
        <f>D97*(E97-E96)*F97</f>
        <v>0</v>
      </c>
      <c r="I97" s="27"/>
      <c r="J97" s="29"/>
      <c r="K97" s="30"/>
      <c r="L97" s="31">
        <f>K$14*H97*K$15</f>
        <v>0</v>
      </c>
      <c r="M97" s="32"/>
      <c r="N97" s="32"/>
      <c r="O97" s="46"/>
      <c r="P97" s="17"/>
    </row>
    <row r="98" spans="1:16" ht="12">
      <c r="A98" s="5"/>
      <c r="B98" s="17"/>
      <c r="C98" s="6" t="s">
        <v>18</v>
      </c>
      <c r="D98" s="60"/>
      <c r="E98" s="61"/>
      <c r="F98" s="6">
        <f>IF(D98&gt;0,(F96-E99),0)</f>
        <v>0</v>
      </c>
      <c r="G98" s="27"/>
      <c r="H98" s="28">
        <f>D98*(E98-E96)*F98</f>
        <v>0</v>
      </c>
      <c r="I98" s="27"/>
      <c r="J98" s="29"/>
      <c r="K98" s="30"/>
      <c r="L98" s="31">
        <f>K$14*H98*K$15</f>
        <v>0</v>
      </c>
      <c r="M98" s="32"/>
      <c r="N98" s="32"/>
      <c r="O98" s="46"/>
      <c r="P98" s="17"/>
    </row>
    <row r="99" spans="1:16" ht="12">
      <c r="A99" s="5"/>
      <c r="B99" s="17"/>
      <c r="C99" s="6" t="s">
        <v>1</v>
      </c>
      <c r="D99" s="60"/>
      <c r="E99" s="61"/>
      <c r="F99" s="61"/>
      <c r="G99" s="27"/>
      <c r="H99" s="28">
        <f>D99*E99*(F99-E96)</f>
        <v>0</v>
      </c>
      <c r="I99" s="27"/>
      <c r="J99" s="29"/>
      <c r="K99" s="30"/>
      <c r="L99" s="31">
        <f>K$14*H99</f>
        <v>0</v>
      </c>
      <c r="M99" s="32"/>
      <c r="N99" s="32"/>
      <c r="O99" s="46"/>
      <c r="P99" s="17"/>
    </row>
    <row r="100" spans="1:16" ht="12">
      <c r="A100" s="5"/>
      <c r="B100" s="17"/>
      <c r="C100" s="6" t="s">
        <v>61</v>
      </c>
      <c r="D100" s="69"/>
      <c r="E100" s="65"/>
      <c r="F100" s="65"/>
      <c r="G100" s="27"/>
      <c r="H100" s="66"/>
      <c r="I100" s="27"/>
      <c r="J100" s="29"/>
      <c r="K100" s="30"/>
      <c r="L100" s="68"/>
      <c r="M100" s="68"/>
      <c r="N100" s="32"/>
      <c r="O100" s="46"/>
      <c r="P100" s="17"/>
    </row>
    <row r="101" spans="1:16" ht="13.5">
      <c r="A101" s="5"/>
      <c r="B101" s="17"/>
      <c r="C101" s="8"/>
      <c r="D101" s="18"/>
      <c r="E101" s="7"/>
      <c r="F101" s="7"/>
      <c r="G101" s="27"/>
      <c r="H101" s="66"/>
      <c r="I101" s="43"/>
      <c r="J101" s="6"/>
      <c r="K101" s="33" t="s">
        <v>20</v>
      </c>
      <c r="L101" s="31">
        <f>SUM(L96:L100)</f>
        <v>0</v>
      </c>
      <c r="M101" s="31">
        <f>M96+M100</f>
        <v>0</v>
      </c>
      <c r="N101" s="31">
        <f>N96</f>
        <v>0</v>
      </c>
      <c r="O101" s="47">
        <f>1.35*L101+1.5*N101</f>
        <v>0</v>
      </c>
      <c r="P101" s="17"/>
    </row>
    <row r="102" spans="1:16" ht="12">
      <c r="A102" s="9"/>
      <c r="B102" s="15"/>
      <c r="C102" s="10"/>
      <c r="D102" s="22"/>
      <c r="E102" s="23"/>
      <c r="F102" s="23"/>
      <c r="G102" s="34"/>
      <c r="H102" s="35"/>
      <c r="I102" s="44"/>
      <c r="J102" s="10"/>
      <c r="K102" s="36" t="s">
        <v>21</v>
      </c>
      <c r="L102" s="37">
        <f>IF(L101=0,"",L101+L95)</f>
      </c>
      <c r="M102" s="37">
        <f>IF(L101=0,"",M101+M95)</f>
      </c>
      <c r="N102" s="37">
        <f>IF(L101=0,"",N101+N95)</f>
      </c>
      <c r="O102" s="48">
        <f>IF(L101=0,"",1.35*L102+1.5*N102)</f>
      </c>
      <c r="P102" s="21">
        <f>IF(D99=0,"",O102/D99/E99/1000)</f>
      </c>
    </row>
    <row r="103" spans="1:16" ht="12">
      <c r="A103" s="12"/>
      <c r="B103" s="57"/>
      <c r="C103" s="4" t="s">
        <v>9</v>
      </c>
      <c r="D103" s="56"/>
      <c r="E103" s="59"/>
      <c r="F103" s="59"/>
      <c r="G103" s="24">
        <f>D103*F103</f>
        <v>0</v>
      </c>
      <c r="H103" s="25">
        <f>G103*E103</f>
        <v>0</v>
      </c>
      <c r="I103" s="62"/>
      <c r="J103" s="63"/>
      <c r="K103" s="64"/>
      <c r="L103" s="26">
        <f>D103*F103*E103*K$14*K$15</f>
        <v>0</v>
      </c>
      <c r="M103" s="26">
        <f>J103*G103*K$15+K103*G103*K$15</f>
        <v>0</v>
      </c>
      <c r="N103" s="26">
        <f>J103*G103*K$15*B104+K103*G103*K$15</f>
        <v>0</v>
      </c>
      <c r="O103" s="45"/>
      <c r="P103" s="14"/>
    </row>
    <row r="104" spans="1:16" ht="12">
      <c r="A104" s="5"/>
      <c r="B104" s="58"/>
      <c r="C104" s="6" t="s">
        <v>17</v>
      </c>
      <c r="D104" s="60"/>
      <c r="E104" s="61"/>
      <c r="F104" s="6">
        <f>IF(D104&gt;0,D103-D106,0)</f>
        <v>0</v>
      </c>
      <c r="G104" s="27"/>
      <c r="H104" s="28">
        <f>D104*(E104-E103)*F104</f>
        <v>0</v>
      </c>
      <c r="I104" s="27"/>
      <c r="J104" s="29"/>
      <c r="K104" s="30"/>
      <c r="L104" s="31">
        <f>K$14*H104*K$15</f>
        <v>0</v>
      </c>
      <c r="M104" s="32"/>
      <c r="N104" s="32"/>
      <c r="O104" s="46"/>
      <c r="P104" s="17"/>
    </row>
    <row r="105" spans="1:16" ht="12">
      <c r="A105" s="5"/>
      <c r="B105" s="17"/>
      <c r="C105" s="6" t="s">
        <v>18</v>
      </c>
      <c r="D105" s="60"/>
      <c r="E105" s="61"/>
      <c r="F105" s="6">
        <f>IF(D105&gt;0,(F103-E106),0)</f>
        <v>0</v>
      </c>
      <c r="G105" s="27"/>
      <c r="H105" s="28">
        <f>D105*(E105-E103)*F105</f>
        <v>0</v>
      </c>
      <c r="I105" s="27"/>
      <c r="J105" s="29"/>
      <c r="K105" s="30"/>
      <c r="L105" s="31">
        <f>K$14*H105*K$15</f>
        <v>0</v>
      </c>
      <c r="M105" s="32"/>
      <c r="N105" s="32"/>
      <c r="O105" s="46"/>
      <c r="P105" s="17"/>
    </row>
    <row r="106" spans="1:16" ht="12">
      <c r="A106" s="5"/>
      <c r="B106" s="17"/>
      <c r="C106" s="6" t="s">
        <v>1</v>
      </c>
      <c r="D106" s="60"/>
      <c r="E106" s="61"/>
      <c r="F106" s="61"/>
      <c r="G106" s="27"/>
      <c r="H106" s="28">
        <f>D106*E106*(F106-E103)</f>
        <v>0</v>
      </c>
      <c r="I106" s="27"/>
      <c r="J106" s="29"/>
      <c r="K106" s="30"/>
      <c r="L106" s="31">
        <f>K$14*H106</f>
        <v>0</v>
      </c>
      <c r="M106" s="32"/>
      <c r="N106" s="32"/>
      <c r="O106" s="46"/>
      <c r="P106" s="17"/>
    </row>
    <row r="107" spans="1:16" ht="12">
      <c r="A107" s="5"/>
      <c r="B107" s="17"/>
      <c r="C107" s="6" t="s">
        <v>61</v>
      </c>
      <c r="D107" s="69"/>
      <c r="E107" s="65"/>
      <c r="F107" s="65"/>
      <c r="G107" s="27"/>
      <c r="H107" s="66"/>
      <c r="I107" s="27"/>
      <c r="J107" s="29"/>
      <c r="K107" s="30"/>
      <c r="L107" s="68"/>
      <c r="M107" s="68"/>
      <c r="N107" s="32"/>
      <c r="O107" s="46"/>
      <c r="P107" s="17"/>
    </row>
    <row r="108" spans="1:16" ht="13.5">
      <c r="A108" s="5"/>
      <c r="B108" s="17"/>
      <c r="C108" s="8"/>
      <c r="D108" s="18"/>
      <c r="E108" s="7"/>
      <c r="F108" s="7"/>
      <c r="G108" s="27"/>
      <c r="H108" s="66"/>
      <c r="I108" s="43"/>
      <c r="J108" s="6"/>
      <c r="K108" s="33" t="s">
        <v>20</v>
      </c>
      <c r="L108" s="31">
        <f>SUM(L103:L107)</f>
        <v>0</v>
      </c>
      <c r="M108" s="31">
        <f>M103+M107</f>
        <v>0</v>
      </c>
      <c r="N108" s="31">
        <f>N103</f>
        <v>0</v>
      </c>
      <c r="O108" s="47">
        <f>1.35*L108+1.5*N108</f>
        <v>0</v>
      </c>
      <c r="P108" s="17"/>
    </row>
    <row r="109" spans="1:16" ht="12">
      <c r="A109" s="9"/>
      <c r="B109" s="15"/>
      <c r="C109" s="10"/>
      <c r="D109" s="22"/>
      <c r="E109" s="23"/>
      <c r="F109" s="23"/>
      <c r="G109" s="34"/>
      <c r="H109" s="35"/>
      <c r="I109" s="44"/>
      <c r="J109" s="10"/>
      <c r="K109" s="36" t="s">
        <v>21</v>
      </c>
      <c r="L109" s="37">
        <f>IF(L108=0,"",L108+L102)</f>
      </c>
      <c r="M109" s="37">
        <f>IF(L108=0,"",M108+M102)</f>
      </c>
      <c r="N109" s="37">
        <f>IF(L108=0,"",N108+N102)</f>
      </c>
      <c r="O109" s="48">
        <f>IF(L108=0,"",1.35*L109+1.5*N109)</f>
      </c>
      <c r="P109" s="21">
        <f>IF(D106=0,"",O109/D106/E106/1000)</f>
      </c>
    </row>
    <row r="110" spans="1:16" ht="12">
      <c r="A110" s="12"/>
      <c r="B110" s="57"/>
      <c r="C110" s="4" t="s">
        <v>9</v>
      </c>
      <c r="D110" s="56"/>
      <c r="E110" s="59"/>
      <c r="F110" s="59"/>
      <c r="G110" s="24">
        <f>D110*F110</f>
        <v>0</v>
      </c>
      <c r="H110" s="25">
        <f>G110*E110</f>
        <v>0</v>
      </c>
      <c r="I110" s="62"/>
      <c r="J110" s="63"/>
      <c r="K110" s="64"/>
      <c r="L110" s="26">
        <f>D110*F110*E110*K$14*K$15</f>
        <v>0</v>
      </c>
      <c r="M110" s="26">
        <f>J110*G110*K$15+K110*G110*K$15</f>
        <v>0</v>
      </c>
      <c r="N110" s="26">
        <f>J110*G110*K$15*B111+K110*G110*K$15</f>
        <v>0</v>
      </c>
      <c r="O110" s="45"/>
      <c r="P110" s="14"/>
    </row>
    <row r="111" spans="1:16" ht="12">
      <c r="A111" s="5"/>
      <c r="B111" s="58"/>
      <c r="C111" s="6" t="s">
        <v>17</v>
      </c>
      <c r="D111" s="60"/>
      <c r="E111" s="61"/>
      <c r="F111" s="6">
        <f>IF(D111&gt;0,D110-D113,0)</f>
        <v>0</v>
      </c>
      <c r="G111" s="27"/>
      <c r="H111" s="28">
        <f>D111*(E111-E110)*F111</f>
        <v>0</v>
      </c>
      <c r="I111" s="27"/>
      <c r="J111" s="29"/>
      <c r="K111" s="30"/>
      <c r="L111" s="31">
        <f>K$14*H111*K$15</f>
        <v>0</v>
      </c>
      <c r="M111" s="32"/>
      <c r="N111" s="32"/>
      <c r="O111" s="46"/>
      <c r="P111" s="17"/>
    </row>
    <row r="112" spans="1:16" ht="12">
      <c r="A112" s="5"/>
      <c r="B112" s="17"/>
      <c r="C112" s="6" t="s">
        <v>18</v>
      </c>
      <c r="D112" s="60"/>
      <c r="E112" s="61"/>
      <c r="F112" s="6">
        <f>IF(D112&gt;0,(F110-E113),0)</f>
        <v>0</v>
      </c>
      <c r="G112" s="27"/>
      <c r="H112" s="28">
        <f>D112*(E112-E110)*F112</f>
        <v>0</v>
      </c>
      <c r="I112" s="27"/>
      <c r="J112" s="29"/>
      <c r="K112" s="30"/>
      <c r="L112" s="31">
        <f>K$14*H112*K$15</f>
        <v>0</v>
      </c>
      <c r="M112" s="32"/>
      <c r="N112" s="32"/>
      <c r="O112" s="46"/>
      <c r="P112" s="17"/>
    </row>
    <row r="113" spans="1:16" ht="12">
      <c r="A113" s="5"/>
      <c r="B113" s="17"/>
      <c r="C113" s="6" t="s">
        <v>1</v>
      </c>
      <c r="D113" s="60"/>
      <c r="E113" s="61"/>
      <c r="F113" s="61"/>
      <c r="G113" s="27"/>
      <c r="H113" s="28">
        <f>D113*E113*(F113-E110)</f>
        <v>0</v>
      </c>
      <c r="I113" s="27"/>
      <c r="J113" s="29"/>
      <c r="K113" s="30"/>
      <c r="L113" s="31">
        <f>K$14*H113</f>
        <v>0</v>
      </c>
      <c r="M113" s="32"/>
      <c r="N113" s="32"/>
      <c r="O113" s="46"/>
      <c r="P113" s="17"/>
    </row>
    <row r="114" spans="1:16" ht="12">
      <c r="A114" s="5"/>
      <c r="B114" s="17"/>
      <c r="C114" s="6" t="s">
        <v>61</v>
      </c>
      <c r="D114" s="69"/>
      <c r="E114" s="65"/>
      <c r="F114" s="65"/>
      <c r="G114" s="27"/>
      <c r="H114" s="66"/>
      <c r="I114" s="27"/>
      <c r="J114" s="29"/>
      <c r="K114" s="30"/>
      <c r="L114" s="68"/>
      <c r="M114" s="68"/>
      <c r="N114" s="32"/>
      <c r="O114" s="46"/>
      <c r="P114" s="17"/>
    </row>
    <row r="115" spans="1:16" ht="13.5">
      <c r="A115" s="5"/>
      <c r="B115" s="17"/>
      <c r="C115" s="8"/>
      <c r="D115" s="18"/>
      <c r="E115" s="7"/>
      <c r="F115" s="7"/>
      <c r="G115" s="27"/>
      <c r="H115" s="66"/>
      <c r="I115" s="43"/>
      <c r="J115" s="6"/>
      <c r="K115" s="33" t="s">
        <v>20</v>
      </c>
      <c r="L115" s="31">
        <f>SUM(L110:L114)</f>
        <v>0</v>
      </c>
      <c r="M115" s="31">
        <f>M110+M114</f>
        <v>0</v>
      </c>
      <c r="N115" s="31">
        <f>N110</f>
        <v>0</v>
      </c>
      <c r="O115" s="47">
        <f>1.35*L115+1.5*N115</f>
        <v>0</v>
      </c>
      <c r="P115" s="17"/>
    </row>
    <row r="116" spans="1:16" ht="12">
      <c r="A116" s="9"/>
      <c r="B116" s="15"/>
      <c r="C116" s="10"/>
      <c r="D116" s="22"/>
      <c r="E116" s="23"/>
      <c r="F116" s="23"/>
      <c r="G116" s="34"/>
      <c r="H116" s="35"/>
      <c r="I116" s="44"/>
      <c r="J116" s="10"/>
      <c r="K116" s="36" t="s">
        <v>21</v>
      </c>
      <c r="L116" s="37">
        <f>IF(L115=0,"",L115+L109)</f>
      </c>
      <c r="M116" s="37">
        <f>IF(L115=0,"",M115+M109)</f>
      </c>
      <c r="N116" s="37">
        <f>IF(L115=0,"",N115+N109)</f>
      </c>
      <c r="O116" s="48">
        <f>IF(L115=0,"",1.35*L116+1.5*N116)</f>
      </c>
      <c r="P116" s="21">
        <f>IF(D113=0,"",O116/D113/E113/1000)</f>
      </c>
    </row>
    <row r="117" spans="1:16" ht="12">
      <c r="A117" s="12"/>
      <c r="B117" s="57"/>
      <c r="C117" s="4" t="s">
        <v>9</v>
      </c>
      <c r="D117" s="56"/>
      <c r="E117" s="59"/>
      <c r="F117" s="59"/>
      <c r="G117" s="24">
        <f>D117*F117</f>
        <v>0</v>
      </c>
      <c r="H117" s="25">
        <f>G117*E117</f>
        <v>0</v>
      </c>
      <c r="I117" s="62"/>
      <c r="J117" s="63"/>
      <c r="K117" s="64"/>
      <c r="L117" s="26">
        <f>D117*F117*E117*K$14*K$15</f>
        <v>0</v>
      </c>
      <c r="M117" s="26">
        <f>J117*G117*K$15+K117*G117*K$15</f>
        <v>0</v>
      </c>
      <c r="N117" s="26">
        <f>J117*G117*K$15*B118+K117*G117*K$15</f>
        <v>0</v>
      </c>
      <c r="O117" s="45"/>
      <c r="P117" s="14"/>
    </row>
    <row r="118" spans="1:16" ht="12">
      <c r="A118" s="5"/>
      <c r="B118" s="58"/>
      <c r="C118" s="6" t="s">
        <v>17</v>
      </c>
      <c r="D118" s="60"/>
      <c r="E118" s="61"/>
      <c r="F118" s="6">
        <f>IF(D118&gt;0,D117-D120,0)</f>
        <v>0</v>
      </c>
      <c r="G118" s="27"/>
      <c r="H118" s="28">
        <f>D118*(E118-E117)*F118</f>
        <v>0</v>
      </c>
      <c r="I118" s="27"/>
      <c r="J118" s="29"/>
      <c r="K118" s="30"/>
      <c r="L118" s="31">
        <f>K$14*H118*K$15</f>
        <v>0</v>
      </c>
      <c r="M118" s="32"/>
      <c r="N118" s="32"/>
      <c r="O118" s="46"/>
      <c r="P118" s="17"/>
    </row>
    <row r="119" spans="1:16" ht="12">
      <c r="A119" s="5"/>
      <c r="B119" s="17"/>
      <c r="C119" s="6" t="s">
        <v>18</v>
      </c>
      <c r="D119" s="60"/>
      <c r="E119" s="61"/>
      <c r="F119" s="6">
        <f>IF(D119&gt;0,(F117-E120),0)</f>
        <v>0</v>
      </c>
      <c r="G119" s="27"/>
      <c r="H119" s="28">
        <f>D119*(E119-E117)*F119</f>
        <v>0</v>
      </c>
      <c r="I119" s="27"/>
      <c r="J119" s="29"/>
      <c r="K119" s="30"/>
      <c r="L119" s="31">
        <f>K$14*H119*K$15</f>
        <v>0</v>
      </c>
      <c r="M119" s="32"/>
      <c r="N119" s="32"/>
      <c r="O119" s="46"/>
      <c r="P119" s="17"/>
    </row>
    <row r="120" spans="1:16" ht="12">
      <c r="A120" s="5"/>
      <c r="B120" s="17"/>
      <c r="C120" s="6" t="s">
        <v>1</v>
      </c>
      <c r="D120" s="60"/>
      <c r="E120" s="61"/>
      <c r="F120" s="61"/>
      <c r="G120" s="27"/>
      <c r="H120" s="28">
        <f>D120*E120*(F120-E117)</f>
        <v>0</v>
      </c>
      <c r="I120" s="27"/>
      <c r="J120" s="29"/>
      <c r="K120" s="30"/>
      <c r="L120" s="31">
        <f>K$14*H120</f>
        <v>0</v>
      </c>
      <c r="M120" s="32"/>
      <c r="N120" s="32"/>
      <c r="O120" s="46"/>
      <c r="P120" s="17"/>
    </row>
    <row r="121" spans="1:16" ht="12">
      <c r="A121" s="5"/>
      <c r="B121" s="17"/>
      <c r="C121" s="6" t="s">
        <v>61</v>
      </c>
      <c r="D121" s="69"/>
      <c r="E121" s="65"/>
      <c r="F121" s="65"/>
      <c r="G121" s="27"/>
      <c r="H121" s="66"/>
      <c r="I121" s="27"/>
      <c r="J121" s="29"/>
      <c r="K121" s="30"/>
      <c r="L121" s="68"/>
      <c r="M121" s="68"/>
      <c r="N121" s="32"/>
      <c r="O121" s="46"/>
      <c r="P121" s="17"/>
    </row>
    <row r="122" spans="1:16" ht="13.5">
      <c r="A122" s="5"/>
      <c r="B122" s="17"/>
      <c r="C122" s="8"/>
      <c r="D122" s="18"/>
      <c r="E122" s="7"/>
      <c r="F122" s="7"/>
      <c r="G122" s="27"/>
      <c r="H122" s="66"/>
      <c r="I122" s="43"/>
      <c r="J122" s="6"/>
      <c r="K122" s="33" t="s">
        <v>20</v>
      </c>
      <c r="L122" s="31">
        <f>SUM(L117:L121)</f>
        <v>0</v>
      </c>
      <c r="M122" s="31">
        <f>M117+M121</f>
        <v>0</v>
      </c>
      <c r="N122" s="31">
        <f>N117</f>
        <v>0</v>
      </c>
      <c r="O122" s="47">
        <f>1.35*L122+1.5*N122</f>
        <v>0</v>
      </c>
      <c r="P122" s="17"/>
    </row>
    <row r="123" spans="1:16" ht="12">
      <c r="A123" s="9"/>
      <c r="B123" s="15"/>
      <c r="C123" s="10"/>
      <c r="D123" s="22"/>
      <c r="E123" s="23"/>
      <c r="F123" s="23"/>
      <c r="G123" s="34"/>
      <c r="H123" s="35"/>
      <c r="I123" s="44"/>
      <c r="J123" s="10"/>
      <c r="K123" s="36" t="s">
        <v>21</v>
      </c>
      <c r="L123" s="37">
        <f>IF(L122=0,"",L122+L116)</f>
      </c>
      <c r="M123" s="37">
        <f>IF(L122=0,"",M122+M116)</f>
      </c>
      <c r="N123" s="37">
        <f>IF(L122=0,"",N122+N116)</f>
      </c>
      <c r="O123" s="48">
        <f>IF(L122=0,"",1.35*L123+1.5*N123)</f>
      </c>
      <c r="P123" s="21">
        <f>IF(D120=0,"",O123/D120/E120/1000)</f>
      </c>
    </row>
    <row r="124" spans="1:16" ht="12">
      <c r="A124" s="12"/>
      <c r="B124" s="57"/>
      <c r="C124" s="4" t="s">
        <v>9</v>
      </c>
      <c r="D124" s="56"/>
      <c r="E124" s="59"/>
      <c r="F124" s="59"/>
      <c r="G124" s="24">
        <f>D124*F124</f>
        <v>0</v>
      </c>
      <c r="H124" s="25">
        <f>G124*E124</f>
        <v>0</v>
      </c>
      <c r="I124" s="62"/>
      <c r="J124" s="63"/>
      <c r="K124" s="64"/>
      <c r="L124" s="26">
        <f>D124*F124*E124*K$14*K$15</f>
        <v>0</v>
      </c>
      <c r="M124" s="26">
        <f>J124*G124*K$15+K124*G124*K$15</f>
        <v>0</v>
      </c>
      <c r="N124" s="26">
        <f>J124*G124*K$15*B125+K124*G124*K$15</f>
        <v>0</v>
      </c>
      <c r="O124" s="45"/>
      <c r="P124" s="14"/>
    </row>
    <row r="125" spans="1:16" ht="12">
      <c r="A125" s="5"/>
      <c r="B125" s="58"/>
      <c r="C125" s="6" t="s">
        <v>17</v>
      </c>
      <c r="D125" s="60"/>
      <c r="E125" s="61"/>
      <c r="F125" s="6">
        <f>IF(D125&gt;0,D124-D127,0)</f>
        <v>0</v>
      </c>
      <c r="G125" s="27"/>
      <c r="H125" s="28">
        <f>D125*(E125-E124)*F125</f>
        <v>0</v>
      </c>
      <c r="I125" s="27"/>
      <c r="J125" s="29"/>
      <c r="K125" s="30"/>
      <c r="L125" s="31">
        <f>K$14*H125*K$15</f>
        <v>0</v>
      </c>
      <c r="M125" s="32"/>
      <c r="N125" s="32"/>
      <c r="O125" s="46"/>
      <c r="P125" s="17"/>
    </row>
    <row r="126" spans="1:16" ht="12">
      <c r="A126" s="5"/>
      <c r="B126" s="17"/>
      <c r="C126" s="6" t="s">
        <v>18</v>
      </c>
      <c r="D126" s="60"/>
      <c r="E126" s="61"/>
      <c r="F126" s="6">
        <f>IF(D126&gt;0,(F124-E127),0)</f>
        <v>0</v>
      </c>
      <c r="G126" s="27"/>
      <c r="H126" s="28">
        <f>D126*(E126-E124)*F126</f>
        <v>0</v>
      </c>
      <c r="I126" s="27"/>
      <c r="J126" s="29"/>
      <c r="K126" s="30"/>
      <c r="L126" s="31">
        <f>K$14*H126*K$15</f>
        <v>0</v>
      </c>
      <c r="M126" s="32"/>
      <c r="N126" s="32"/>
      <c r="O126" s="46"/>
      <c r="P126" s="17"/>
    </row>
    <row r="127" spans="1:16" ht="12">
      <c r="A127" s="5"/>
      <c r="B127" s="17"/>
      <c r="C127" s="6" t="s">
        <v>1</v>
      </c>
      <c r="D127" s="60"/>
      <c r="E127" s="61"/>
      <c r="F127" s="61"/>
      <c r="G127" s="27"/>
      <c r="H127" s="28">
        <f>D127*E127*(F127-E124)</f>
        <v>0</v>
      </c>
      <c r="I127" s="27"/>
      <c r="J127" s="29"/>
      <c r="K127" s="30"/>
      <c r="L127" s="31">
        <f>K$14*H127</f>
        <v>0</v>
      </c>
      <c r="M127" s="32"/>
      <c r="N127" s="32"/>
      <c r="O127" s="46"/>
      <c r="P127" s="17"/>
    </row>
    <row r="128" spans="1:16" ht="12">
      <c r="A128" s="5"/>
      <c r="B128" s="17"/>
      <c r="C128" s="6" t="s">
        <v>61</v>
      </c>
      <c r="D128" s="69"/>
      <c r="E128" s="65"/>
      <c r="F128" s="65"/>
      <c r="G128" s="27"/>
      <c r="H128" s="66"/>
      <c r="I128" s="27"/>
      <c r="J128" s="29"/>
      <c r="K128" s="30"/>
      <c r="L128" s="68"/>
      <c r="M128" s="68"/>
      <c r="N128" s="32"/>
      <c r="O128" s="46"/>
      <c r="P128" s="17"/>
    </row>
    <row r="129" spans="1:16" ht="13.5">
      <c r="A129" s="5"/>
      <c r="B129" s="17"/>
      <c r="C129" s="8"/>
      <c r="D129" s="18"/>
      <c r="E129" s="7"/>
      <c r="F129" s="7"/>
      <c r="G129" s="27"/>
      <c r="H129" s="66"/>
      <c r="I129" s="43"/>
      <c r="J129" s="6"/>
      <c r="K129" s="33" t="s">
        <v>20</v>
      </c>
      <c r="L129" s="31">
        <f>SUM(L124:L128)</f>
        <v>0</v>
      </c>
      <c r="M129" s="31">
        <f>M124+M128</f>
        <v>0</v>
      </c>
      <c r="N129" s="31">
        <f>N124</f>
        <v>0</v>
      </c>
      <c r="O129" s="47">
        <f>1.35*L129+1.5*N129</f>
        <v>0</v>
      </c>
      <c r="P129" s="17"/>
    </row>
    <row r="130" spans="1:16" ht="12">
      <c r="A130" s="9"/>
      <c r="B130" s="15"/>
      <c r="C130" s="10"/>
      <c r="D130" s="22"/>
      <c r="E130" s="23"/>
      <c r="F130" s="23"/>
      <c r="G130" s="34"/>
      <c r="H130" s="35"/>
      <c r="I130" s="44"/>
      <c r="J130" s="10"/>
      <c r="K130" s="36" t="s">
        <v>21</v>
      </c>
      <c r="L130" s="37">
        <f>IF(L129=0,"",L129+L123)</f>
      </c>
      <c r="M130" s="37">
        <f>IF(L129=0,"",M129+M123)</f>
      </c>
      <c r="N130" s="37">
        <f>IF(L129=0,"",N129+N123)</f>
      </c>
      <c r="O130" s="48">
        <f>IF(L129=0,"",1.35*L130+1.5*N130)</f>
      </c>
      <c r="P130" s="21">
        <f>IF(D127=0,"",O130/D127/E127/1000)</f>
      </c>
    </row>
    <row r="131" spans="1:16" ht="12">
      <c r="A131" s="12"/>
      <c r="B131" s="57"/>
      <c r="C131" s="4" t="s">
        <v>9</v>
      </c>
      <c r="D131" s="56"/>
      <c r="E131" s="59"/>
      <c r="F131" s="59"/>
      <c r="G131" s="24">
        <f>D131*F131</f>
        <v>0</v>
      </c>
      <c r="H131" s="25">
        <f>G131*E131</f>
        <v>0</v>
      </c>
      <c r="I131" s="62"/>
      <c r="J131" s="63"/>
      <c r="K131" s="64"/>
      <c r="L131" s="26">
        <f>D131*F131*E131*K$14*K$15</f>
        <v>0</v>
      </c>
      <c r="M131" s="26">
        <f>J131*G131*K$15+K131*G131*K$15</f>
        <v>0</v>
      </c>
      <c r="N131" s="26">
        <f>J131*G131*K$15*B132+K131*G131*K$15</f>
        <v>0</v>
      </c>
      <c r="O131" s="45"/>
      <c r="P131" s="14"/>
    </row>
    <row r="132" spans="1:16" ht="12">
      <c r="A132" s="5"/>
      <c r="B132" s="58"/>
      <c r="C132" s="6" t="s">
        <v>17</v>
      </c>
      <c r="D132" s="60"/>
      <c r="E132" s="61"/>
      <c r="F132" s="6">
        <f>IF(D132&gt;0,D131-D134,0)</f>
        <v>0</v>
      </c>
      <c r="G132" s="27"/>
      <c r="H132" s="28">
        <f>D132*(E132-E131)*F132</f>
        <v>0</v>
      </c>
      <c r="I132" s="27"/>
      <c r="J132" s="29"/>
      <c r="K132" s="30"/>
      <c r="L132" s="31">
        <f>K$14*H132*K$15</f>
        <v>0</v>
      </c>
      <c r="M132" s="32"/>
      <c r="N132" s="32"/>
      <c r="O132" s="46"/>
      <c r="P132" s="17"/>
    </row>
    <row r="133" spans="1:16" ht="12">
      <c r="A133" s="5"/>
      <c r="B133" s="17"/>
      <c r="C133" s="6" t="s">
        <v>18</v>
      </c>
      <c r="D133" s="60"/>
      <c r="E133" s="61"/>
      <c r="F133" s="6">
        <f>IF(D133&gt;0,(F131-E134),0)</f>
        <v>0</v>
      </c>
      <c r="G133" s="27"/>
      <c r="H133" s="28">
        <f>D133*(E133-E131)*F133</f>
        <v>0</v>
      </c>
      <c r="I133" s="27"/>
      <c r="J133" s="29"/>
      <c r="K133" s="30"/>
      <c r="L133" s="31">
        <f>K$14*H133*K$15</f>
        <v>0</v>
      </c>
      <c r="M133" s="32"/>
      <c r="N133" s="32"/>
      <c r="O133" s="46"/>
      <c r="P133" s="17"/>
    </row>
    <row r="134" spans="1:16" ht="12">
      <c r="A134" s="5"/>
      <c r="B134" s="17"/>
      <c r="C134" s="6" t="s">
        <v>1</v>
      </c>
      <c r="D134" s="60"/>
      <c r="E134" s="61"/>
      <c r="F134" s="61"/>
      <c r="G134" s="27"/>
      <c r="H134" s="28">
        <f>D134*E134*(F134-E131)</f>
        <v>0</v>
      </c>
      <c r="I134" s="27"/>
      <c r="J134" s="29"/>
      <c r="K134" s="30"/>
      <c r="L134" s="31">
        <f>K$14*H134</f>
        <v>0</v>
      </c>
      <c r="M134" s="32"/>
      <c r="N134" s="32"/>
      <c r="O134" s="46"/>
      <c r="P134" s="17"/>
    </row>
    <row r="135" spans="1:16" ht="12">
      <c r="A135" s="5"/>
      <c r="B135" s="17"/>
      <c r="C135" s="6" t="s">
        <v>61</v>
      </c>
      <c r="D135" s="69"/>
      <c r="E135" s="65"/>
      <c r="F135" s="65"/>
      <c r="G135" s="27"/>
      <c r="H135" s="66"/>
      <c r="I135" s="27"/>
      <c r="J135" s="29"/>
      <c r="K135" s="30"/>
      <c r="L135" s="68"/>
      <c r="M135" s="68"/>
      <c r="N135" s="32"/>
      <c r="O135" s="46"/>
      <c r="P135" s="17"/>
    </row>
    <row r="136" spans="1:16" ht="13.5">
      <c r="A136" s="5"/>
      <c r="B136" s="17"/>
      <c r="C136" s="8"/>
      <c r="D136" s="18"/>
      <c r="E136" s="7"/>
      <c r="F136" s="7"/>
      <c r="G136" s="27"/>
      <c r="H136" s="66"/>
      <c r="I136" s="43"/>
      <c r="J136" s="6"/>
      <c r="K136" s="33" t="s">
        <v>20</v>
      </c>
      <c r="L136" s="31">
        <f>SUM(L131:L135)</f>
        <v>0</v>
      </c>
      <c r="M136" s="31">
        <f>M131+M135</f>
        <v>0</v>
      </c>
      <c r="N136" s="31">
        <f>N131</f>
        <v>0</v>
      </c>
      <c r="O136" s="47">
        <f>1.35*L136+1.5*N136</f>
        <v>0</v>
      </c>
      <c r="P136" s="17"/>
    </row>
    <row r="137" spans="1:16" ht="12">
      <c r="A137" s="9"/>
      <c r="B137" s="15"/>
      <c r="C137" s="10"/>
      <c r="D137" s="22"/>
      <c r="E137" s="23"/>
      <c r="F137" s="23"/>
      <c r="G137" s="34"/>
      <c r="H137" s="35"/>
      <c r="I137" s="44"/>
      <c r="J137" s="10"/>
      <c r="K137" s="36" t="s">
        <v>21</v>
      </c>
      <c r="L137" s="37">
        <f>IF(L136=0,"",L136+L130)</f>
      </c>
      <c r="M137" s="37">
        <f>IF(L136=0,"",M136+M130)</f>
      </c>
      <c r="N137" s="37">
        <f>IF(L136=0,"",N136+N130)</f>
      </c>
      <c r="O137" s="48">
        <f>IF(L136=0,"",1.35*L137+1.5*N137)</f>
      </c>
      <c r="P137" s="21">
        <f>IF(D134=0,"",O137/D134/E134/1000)</f>
      </c>
    </row>
  </sheetData>
  <sheetProtection selectLockedCells="1" pivotTables="0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3"/>
  <rowBreaks count="1" manualBreakCount="1">
    <brk id="67" max="255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Poste_26</dc:creator>
  <cp:keywords/>
  <dc:description/>
  <cp:lastModifiedBy>christian gelee</cp:lastModifiedBy>
  <cp:lastPrinted>2014-11-25T09:30:16Z</cp:lastPrinted>
  <dcterms:created xsi:type="dcterms:W3CDTF">2014-11-25T08:11:31Z</dcterms:created>
  <dcterms:modified xsi:type="dcterms:W3CDTF">2018-06-17T05:12:01Z</dcterms:modified>
  <cp:category/>
  <cp:version/>
  <cp:contentType/>
  <cp:contentStatus/>
</cp:coreProperties>
</file>